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555" yWindow="65521" windowWidth="9600" windowHeight="11640" tabRatio="676" activeTab="0"/>
  </bookViews>
  <sheets>
    <sheet name="複目量" sheetId="1" r:id="rId1"/>
    <sheet name="Two ranges WI" sheetId="2" state="hidden" r:id="rId2"/>
    <sheet name="Three ranges WI" sheetId="3" state="hidden" r:id="rId3"/>
    <sheet name="Two-interval WI" sheetId="4" state="hidden" r:id="rId4"/>
    <sheet name="Three-interval WI" sheetId="5" state="hidden" r:id="rId5"/>
    <sheet name="Tabelle1" sheetId="6" state="hidden" r:id="rId6"/>
  </sheets>
  <definedNames>
    <definedName name="_xlnm.Print_Area" localSheetId="2">'Three ranges WI'!$A$1:$I$84</definedName>
    <definedName name="_xlnm.Print_Area" localSheetId="4">'Three-interval WI'!$A$1:$I$84</definedName>
    <definedName name="_xlnm.Print_Area" localSheetId="1">'Two ranges WI'!$A$1:$I$84</definedName>
    <definedName name="_xlnm.Print_Area" localSheetId="3">'Two-interval WI'!$A$1:$I$84</definedName>
    <definedName name="_xlnm.Print_Area" localSheetId="0">'複目量'!$A$1:$T$47</definedName>
    <definedName name="Waagenart">'Tabelle1'!$A$10</definedName>
  </definedNames>
  <calcPr fullCalcOnLoad="1"/>
</workbook>
</file>

<file path=xl/sharedStrings.xml><?xml version="1.0" encoding="utf-8"?>
<sst xmlns="http://schemas.openxmlformats.org/spreadsheetml/2006/main" count="717" uniqueCount="255">
  <si>
    <t>-</t>
  </si>
  <si>
    <t>DL</t>
  </si>
  <si>
    <t>L</t>
  </si>
  <si>
    <t>m</t>
  </si>
  <si>
    <t>A</t>
  </si>
  <si>
    <t>C</t>
  </si>
  <si>
    <t>Y</t>
  </si>
  <si>
    <t>DR</t>
  </si>
  <si>
    <t>Z</t>
  </si>
  <si>
    <t>&amp;</t>
  </si>
  <si>
    <t>+</t>
  </si>
  <si>
    <t>(L/A)</t>
  </si>
  <si>
    <t>kg</t>
  </si>
  <si>
    <t>° C</t>
  </si>
  <si>
    <t>mV/V</t>
  </si>
  <si>
    <t>£</t>
  </si>
  <si>
    <t>³</t>
  </si>
  <si>
    <t>DL*R/N</t>
  </si>
  <si>
    <t>I. O. ?</t>
  </si>
  <si>
    <t>i = 1</t>
  </si>
  <si>
    <t>i = 2</t>
  </si>
  <si>
    <t>i = 3</t>
  </si>
  <si>
    <r>
      <t>(6b) Rückkehr des Vorlastsignals der WZ und kleinster Eichwert e</t>
    </r>
    <r>
      <rPr>
        <vertAlign val="subscript"/>
        <sz val="10"/>
        <rFont val="Arial"/>
        <family val="2"/>
      </rPr>
      <t>1</t>
    </r>
    <r>
      <rPr>
        <sz val="10"/>
        <rFont val="Arial"/>
        <family val="2"/>
      </rPr>
      <t xml:space="preserve"> einer Mehrteilungswaage</t>
    </r>
  </si>
  <si>
    <t xml:space="preserve"> Einbereichswaage</t>
  </si>
  <si>
    <r>
      <t>T</t>
    </r>
    <r>
      <rPr>
        <i/>
        <vertAlign val="subscript"/>
        <sz val="9"/>
        <rFont val="Arial"/>
        <family val="2"/>
      </rPr>
      <t>min</t>
    </r>
  </si>
  <si>
    <r>
      <t>T</t>
    </r>
    <r>
      <rPr>
        <i/>
        <vertAlign val="subscript"/>
        <sz val="9"/>
        <rFont val="Arial"/>
        <family val="2"/>
      </rPr>
      <t>max</t>
    </r>
  </si>
  <si>
    <r>
      <t>p</t>
    </r>
    <r>
      <rPr>
        <i/>
        <vertAlign val="subscript"/>
        <sz val="9"/>
        <rFont val="Arial"/>
        <family val="2"/>
      </rPr>
      <t>con</t>
    </r>
    <r>
      <rPr>
        <i/>
        <vertAlign val="superscript"/>
        <sz val="9"/>
        <rFont val="Arial"/>
        <family val="2"/>
      </rPr>
      <t>2</t>
    </r>
  </si>
  <si>
    <r>
      <t>p</t>
    </r>
    <r>
      <rPr>
        <i/>
        <vertAlign val="subscript"/>
        <sz val="9"/>
        <rFont val="Arial"/>
        <family val="2"/>
      </rPr>
      <t>ind</t>
    </r>
    <r>
      <rPr>
        <i/>
        <vertAlign val="superscript"/>
        <sz val="9"/>
        <rFont val="Arial"/>
        <family val="2"/>
      </rPr>
      <t>2</t>
    </r>
  </si>
  <si>
    <r>
      <t>p</t>
    </r>
    <r>
      <rPr>
        <i/>
        <vertAlign val="subscript"/>
        <sz val="9"/>
        <rFont val="Arial"/>
        <family val="2"/>
      </rPr>
      <t>LC</t>
    </r>
    <r>
      <rPr>
        <i/>
        <vertAlign val="superscript"/>
        <sz val="9"/>
        <rFont val="Arial"/>
        <family val="2"/>
      </rPr>
      <t>2</t>
    </r>
  </si>
  <si>
    <r>
      <t xml:space="preserve">£ </t>
    </r>
    <r>
      <rPr>
        <sz val="9"/>
        <rFont val="Arial"/>
        <family val="2"/>
      </rPr>
      <t>1</t>
    </r>
  </si>
  <si>
    <r>
      <t>n</t>
    </r>
    <r>
      <rPr>
        <i/>
        <vertAlign val="subscript"/>
        <sz val="9"/>
        <rFont val="Arial"/>
        <family val="2"/>
      </rPr>
      <t>ind</t>
    </r>
  </si>
  <si>
    <r>
      <t>n</t>
    </r>
    <r>
      <rPr>
        <i/>
        <vertAlign val="subscript"/>
        <sz val="9"/>
        <rFont val="Arial"/>
        <family val="2"/>
      </rPr>
      <t>(i)</t>
    </r>
    <r>
      <rPr>
        <i/>
        <sz val="9"/>
        <rFont val="Arial"/>
        <family val="2"/>
      </rPr>
      <t>=Max</t>
    </r>
    <r>
      <rPr>
        <i/>
        <vertAlign val="subscript"/>
        <sz val="9"/>
        <rFont val="Arial"/>
        <family val="2"/>
      </rPr>
      <t>(i)</t>
    </r>
    <r>
      <rPr>
        <i/>
        <sz val="9"/>
        <rFont val="Arial"/>
        <family val="2"/>
      </rPr>
      <t>/e</t>
    </r>
    <r>
      <rPr>
        <i/>
        <vertAlign val="subscript"/>
        <sz val="9"/>
        <rFont val="Arial"/>
        <family val="2"/>
      </rPr>
      <t>(i)</t>
    </r>
  </si>
  <si>
    <r>
      <t>E</t>
    </r>
    <r>
      <rPr>
        <i/>
        <vertAlign val="subscript"/>
        <sz val="9"/>
        <rFont val="Arial"/>
        <family val="2"/>
      </rPr>
      <t>max</t>
    </r>
  </si>
  <si>
    <r>
      <t>n</t>
    </r>
    <r>
      <rPr>
        <i/>
        <vertAlign val="subscript"/>
        <sz val="9"/>
        <rFont val="Arial"/>
        <family val="2"/>
      </rPr>
      <t>LC</t>
    </r>
  </si>
  <si>
    <r>
      <t>Max</t>
    </r>
    <r>
      <rPr>
        <i/>
        <vertAlign val="subscript"/>
        <sz val="9"/>
        <rFont val="Arial"/>
        <family val="2"/>
      </rPr>
      <t xml:space="preserve">r </t>
    </r>
    <r>
      <rPr>
        <i/>
        <sz val="9"/>
        <rFont val="Arial"/>
        <family val="2"/>
      </rPr>
      <t>/ e</t>
    </r>
    <r>
      <rPr>
        <i/>
        <vertAlign val="subscript"/>
        <sz val="9"/>
        <rFont val="Arial"/>
        <family val="2"/>
      </rPr>
      <t>1</t>
    </r>
  </si>
  <si>
    <r>
      <t>0,4*Max</t>
    </r>
    <r>
      <rPr>
        <i/>
        <vertAlign val="subscript"/>
        <sz val="9"/>
        <rFont val="Arial"/>
        <family val="2"/>
      </rPr>
      <t>r</t>
    </r>
    <r>
      <rPr>
        <i/>
        <sz val="9"/>
        <rFont val="Arial"/>
        <family val="2"/>
      </rPr>
      <t>/e</t>
    </r>
    <r>
      <rPr>
        <i/>
        <vertAlign val="subscript"/>
        <sz val="9"/>
        <rFont val="Arial"/>
        <family val="2"/>
      </rPr>
      <t>1</t>
    </r>
  </si>
  <si>
    <r>
      <t>E</t>
    </r>
    <r>
      <rPr>
        <i/>
        <vertAlign val="subscript"/>
        <sz val="9"/>
        <rFont val="Arial"/>
        <family val="2"/>
      </rPr>
      <t>min</t>
    </r>
  </si>
  <si>
    <r>
      <t>v</t>
    </r>
    <r>
      <rPr>
        <i/>
        <vertAlign val="subscript"/>
        <sz val="9"/>
        <rFont val="Arial"/>
        <family val="2"/>
      </rPr>
      <t>min</t>
    </r>
    <r>
      <rPr>
        <i/>
        <sz val="9"/>
        <rFont val="Arial"/>
        <family val="2"/>
      </rPr>
      <t>= E</t>
    </r>
    <r>
      <rPr>
        <i/>
        <vertAlign val="subscript"/>
        <sz val="9"/>
        <rFont val="Arial"/>
        <family val="2"/>
      </rPr>
      <t>max</t>
    </r>
    <r>
      <rPr>
        <i/>
        <sz val="9"/>
        <rFont val="Arial"/>
        <family val="2"/>
      </rPr>
      <t>/Y</t>
    </r>
  </si>
  <si>
    <r>
      <t>D</t>
    </r>
    <r>
      <rPr>
        <i/>
        <sz val="9"/>
        <rFont val="Arial"/>
        <family val="2"/>
      </rPr>
      <t>u</t>
    </r>
    <r>
      <rPr>
        <i/>
        <vertAlign val="subscript"/>
        <sz val="9"/>
        <rFont val="Arial"/>
        <family val="2"/>
      </rPr>
      <t>min</t>
    </r>
  </si>
  <si>
    <r>
      <t>R</t>
    </r>
    <r>
      <rPr>
        <i/>
        <vertAlign val="subscript"/>
        <sz val="9"/>
        <rFont val="Arial"/>
        <family val="2"/>
      </rPr>
      <t>Lmin</t>
    </r>
  </si>
  <si>
    <r>
      <t>R</t>
    </r>
    <r>
      <rPr>
        <i/>
        <vertAlign val="subscript"/>
        <sz val="9"/>
        <rFont val="Arial"/>
        <family val="2"/>
      </rPr>
      <t xml:space="preserve">LC </t>
    </r>
    <r>
      <rPr>
        <i/>
        <sz val="9"/>
        <rFont val="Arial"/>
        <family val="2"/>
      </rPr>
      <t>/ N</t>
    </r>
  </si>
  <si>
    <r>
      <t>R</t>
    </r>
    <r>
      <rPr>
        <i/>
        <vertAlign val="subscript"/>
        <sz val="9"/>
        <rFont val="Arial"/>
        <family val="2"/>
      </rPr>
      <t>Lmax</t>
    </r>
  </si>
  <si>
    <r>
      <t>n LC oder Z=E</t>
    </r>
    <r>
      <rPr>
        <i/>
        <vertAlign val="subscript"/>
        <sz val="9"/>
        <rFont val="Arial"/>
        <family val="2"/>
      </rPr>
      <t>max</t>
    </r>
    <r>
      <rPr>
        <i/>
        <sz val="9"/>
        <rFont val="Arial"/>
        <family val="2"/>
      </rPr>
      <t xml:space="preserve">/(2*DR) </t>
    </r>
  </si>
  <si>
    <r>
      <t>nLC oder Z=E</t>
    </r>
    <r>
      <rPr>
        <i/>
        <vertAlign val="subscript"/>
        <sz val="9"/>
        <rFont val="Arial"/>
        <family val="2"/>
      </rPr>
      <t>max</t>
    </r>
    <r>
      <rPr>
        <i/>
        <sz val="9"/>
        <rFont val="Arial"/>
        <family val="2"/>
      </rPr>
      <t xml:space="preserve">/(2*DR) </t>
    </r>
  </si>
  <si>
    <r>
      <t>(6b) Rückkehr des Vorlastsignals der WZ und kleinster Eichwert e</t>
    </r>
    <r>
      <rPr>
        <vertAlign val="subscript"/>
        <sz val="10"/>
        <rFont val="Arial"/>
        <family val="2"/>
      </rPr>
      <t>1</t>
    </r>
    <r>
      <rPr>
        <sz val="10"/>
        <rFont val="Arial"/>
        <family val="2"/>
      </rPr>
      <t xml:space="preserve"> einer Mehrbereichswaage</t>
    </r>
  </si>
  <si>
    <t>V</t>
  </si>
  <si>
    <t xml:space="preserve"> Mehrbereichswaage</t>
  </si>
  <si>
    <r>
      <t>(6c) Rückkehr des Vorlastsignals der WZ und kleinster Eichwert e</t>
    </r>
    <r>
      <rPr>
        <vertAlign val="subscript"/>
        <sz val="10"/>
        <rFont val="Arial"/>
        <family val="2"/>
      </rPr>
      <t>1</t>
    </r>
    <r>
      <rPr>
        <sz val="10"/>
        <rFont val="Arial"/>
        <family val="2"/>
      </rPr>
      <t xml:space="preserve"> einer Mehrbereichswaage</t>
    </r>
  </si>
  <si>
    <t>IZSR</t>
  </si>
  <si>
    <t>NUD</t>
  </si>
  <si>
    <r>
      <t>e</t>
    </r>
    <r>
      <rPr>
        <i/>
        <vertAlign val="subscript"/>
        <sz val="9"/>
        <rFont val="Arial"/>
        <family val="2"/>
      </rPr>
      <t>1</t>
    </r>
    <r>
      <rPr>
        <i/>
        <sz val="9"/>
        <rFont val="Arial"/>
        <family val="2"/>
      </rPr>
      <t>*R/</t>
    </r>
    <r>
      <rPr>
        <i/>
        <sz val="9"/>
        <rFont val="Symbol"/>
        <family val="1"/>
      </rPr>
      <t>Ö</t>
    </r>
    <r>
      <rPr>
        <i/>
        <sz val="9"/>
        <rFont val="Arial"/>
        <family val="2"/>
      </rPr>
      <t>N</t>
    </r>
  </si>
  <si>
    <t>Eichanweisung 9, Abschnitt 9.1</t>
  </si>
  <si>
    <r>
      <t>n</t>
    </r>
    <r>
      <rPr>
        <i/>
        <vertAlign val="subscript"/>
        <sz val="9"/>
        <rFont val="Arial"/>
        <family val="2"/>
      </rPr>
      <t>LC</t>
    </r>
    <r>
      <rPr>
        <i/>
        <sz val="9"/>
        <rFont val="Arial"/>
        <family val="2"/>
      </rPr>
      <t xml:space="preserve"> oder Z=E</t>
    </r>
    <r>
      <rPr>
        <i/>
        <vertAlign val="subscript"/>
        <sz val="9"/>
        <rFont val="Arial"/>
        <family val="2"/>
      </rPr>
      <t>max</t>
    </r>
    <r>
      <rPr>
        <i/>
        <sz val="9"/>
        <rFont val="Arial"/>
        <family val="2"/>
      </rPr>
      <t xml:space="preserve">/(2*DR) </t>
    </r>
  </si>
  <si>
    <r>
      <t>(L/A)</t>
    </r>
    <r>
      <rPr>
        <i/>
        <vertAlign val="subscript"/>
        <sz val="9"/>
        <rFont val="Arial"/>
        <family val="2"/>
      </rPr>
      <t>max</t>
    </r>
  </si>
  <si>
    <r>
      <t>0,4*Max</t>
    </r>
    <r>
      <rPr>
        <i/>
        <vertAlign val="subscript"/>
        <sz val="9"/>
        <rFont val="Arial"/>
        <family val="2"/>
      </rPr>
      <t>2</t>
    </r>
    <r>
      <rPr>
        <i/>
        <sz val="9"/>
        <rFont val="Arial"/>
        <family val="2"/>
      </rPr>
      <t>/e</t>
    </r>
    <r>
      <rPr>
        <i/>
        <vertAlign val="subscript"/>
        <sz val="9"/>
        <rFont val="Arial"/>
        <family val="2"/>
      </rPr>
      <t>1</t>
    </r>
  </si>
  <si>
    <r>
      <t>(Q*Max</t>
    </r>
    <r>
      <rPr>
        <i/>
        <vertAlign val="subscript"/>
        <sz val="9"/>
        <rFont val="Arial"/>
        <family val="2"/>
      </rPr>
      <t>2</t>
    </r>
    <r>
      <rPr>
        <i/>
        <sz val="9"/>
        <rFont val="Arial"/>
        <family val="2"/>
      </rPr>
      <t>*R)/N</t>
    </r>
  </si>
  <si>
    <r>
      <t>Max</t>
    </r>
    <r>
      <rPr>
        <i/>
        <vertAlign val="subscript"/>
        <sz val="9"/>
        <rFont val="Arial"/>
        <family val="2"/>
      </rPr>
      <t xml:space="preserve">2 </t>
    </r>
    <r>
      <rPr>
        <i/>
        <sz val="9"/>
        <rFont val="Arial"/>
        <family val="2"/>
      </rPr>
      <t>/ e</t>
    </r>
    <r>
      <rPr>
        <i/>
        <vertAlign val="subscript"/>
        <sz val="9"/>
        <rFont val="Arial"/>
        <family val="2"/>
      </rPr>
      <t>1</t>
    </r>
  </si>
  <si>
    <r>
      <t>(Q*Max</t>
    </r>
    <r>
      <rPr>
        <i/>
        <vertAlign val="subscript"/>
        <sz val="9"/>
        <rFont val="Arial"/>
        <family val="2"/>
      </rPr>
      <t>3</t>
    </r>
    <r>
      <rPr>
        <i/>
        <sz val="9"/>
        <rFont val="Arial"/>
        <family val="2"/>
      </rPr>
      <t>*R)/N</t>
    </r>
  </si>
  <si>
    <r>
      <t>Max</t>
    </r>
    <r>
      <rPr>
        <i/>
        <vertAlign val="subscript"/>
        <sz val="9"/>
        <rFont val="Arial"/>
        <family val="2"/>
      </rPr>
      <t xml:space="preserve">3 </t>
    </r>
    <r>
      <rPr>
        <i/>
        <sz val="9"/>
        <rFont val="Arial"/>
        <family val="2"/>
      </rPr>
      <t>/ e</t>
    </r>
    <r>
      <rPr>
        <i/>
        <vertAlign val="subscript"/>
        <sz val="9"/>
        <rFont val="Arial"/>
        <family val="2"/>
      </rPr>
      <t>1</t>
    </r>
  </si>
  <si>
    <r>
      <t>D</t>
    </r>
    <r>
      <rPr>
        <i/>
        <sz val="9"/>
        <rFont val="Arial"/>
        <family val="2"/>
      </rPr>
      <t>u = C*U</t>
    </r>
    <r>
      <rPr>
        <i/>
        <vertAlign val="subscript"/>
        <sz val="9"/>
        <rFont val="Arial"/>
        <family val="2"/>
      </rPr>
      <t>exc</t>
    </r>
    <r>
      <rPr>
        <i/>
        <sz val="9"/>
        <rFont val="Arial"/>
        <family val="2"/>
      </rPr>
      <t>*R*e/(E</t>
    </r>
    <r>
      <rPr>
        <i/>
        <vertAlign val="subscript"/>
        <sz val="9"/>
        <rFont val="Arial"/>
        <family val="2"/>
      </rPr>
      <t>max *</t>
    </r>
    <r>
      <rPr>
        <i/>
        <sz val="9"/>
        <rFont val="Arial"/>
        <family val="2"/>
      </rPr>
      <t>N)</t>
    </r>
  </si>
  <si>
    <t>Hilfsfeld</t>
  </si>
  <si>
    <r>
      <t xml:space="preserve">Last-Korrekturfaktor: </t>
    </r>
    <r>
      <rPr>
        <i/>
        <sz val="9"/>
        <rFont val="Arial"/>
        <family val="2"/>
      </rPr>
      <t>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sz val="9"/>
        <rFont val="Arial"/>
        <family val="2"/>
      </rPr>
      <t>)/</t>
    </r>
    <r>
      <rPr>
        <i/>
        <sz val="9"/>
        <rFont val="Arial"/>
        <family val="2"/>
      </rPr>
      <t>Max</t>
    </r>
    <r>
      <rPr>
        <i/>
        <vertAlign val="subscript"/>
        <sz val="9"/>
        <rFont val="Arial"/>
        <family val="2"/>
      </rPr>
      <t>3</t>
    </r>
    <r>
      <rPr>
        <sz val="9"/>
        <rFont val="Arial"/>
        <family val="2"/>
      </rPr>
      <t xml:space="preserve"> =</t>
    </r>
  </si>
  <si>
    <t>Seite 3 von 6</t>
  </si>
  <si>
    <r>
      <t>0,4*Max</t>
    </r>
    <r>
      <rPr>
        <i/>
        <vertAlign val="subscript"/>
        <sz val="9"/>
        <rFont val="Arial"/>
        <family val="2"/>
      </rPr>
      <t>3</t>
    </r>
    <r>
      <rPr>
        <i/>
        <sz val="9"/>
        <rFont val="Arial"/>
        <family val="2"/>
      </rPr>
      <t>/e</t>
    </r>
    <r>
      <rPr>
        <i/>
        <vertAlign val="subscript"/>
        <sz val="9"/>
        <rFont val="Arial"/>
        <family val="2"/>
      </rPr>
      <t>1</t>
    </r>
  </si>
  <si>
    <t>Seite 4 von 6</t>
  </si>
  <si>
    <t>Seite 6 von 6</t>
  </si>
  <si>
    <t>Seite 5 von 6</t>
  </si>
  <si>
    <t>mV</t>
  </si>
  <si>
    <r>
      <t>U</t>
    </r>
    <r>
      <rPr>
        <i/>
        <vertAlign val="subscript"/>
        <sz val="9"/>
        <rFont val="Arial"/>
        <family val="2"/>
      </rPr>
      <t>min</t>
    </r>
  </si>
  <si>
    <r>
      <t xml:space="preserve">Eichbehörden der Länder, </t>
    </r>
    <r>
      <rPr>
        <sz val="8"/>
        <rFont val="Arial"/>
        <family val="2"/>
      </rPr>
      <t>englischsprachige Fassung</t>
    </r>
  </si>
  <si>
    <t>class</t>
  </si>
  <si>
    <t>(5) Maximum capacity of load cells must be compatible to Max of the weighing instrument</t>
  </si>
  <si>
    <t>equal or better</t>
  </si>
  <si>
    <t>LC</t>
  </si>
  <si>
    <t>IND</t>
  </si>
  <si>
    <t>WI</t>
  </si>
  <si>
    <t xml:space="preserve">(6a) Maximum number of verification scale intervals of load cell and number of  scale intervals of the weighing instrument </t>
  </si>
  <si>
    <t>(6d) Minimum dead load of the load cells to the actual dead load of the load receptor</t>
  </si>
  <si>
    <t>(7) Verification scale interval of the weighing instrument and minimum load cell scale interval  must be compatible</t>
  </si>
  <si>
    <t>(9) Allowed impedance range for the electronic indicator and actual load cell impedance</t>
  </si>
  <si>
    <t xml:space="preserve">(10) Cable length per wire cross section of the connection cable between the load cell(s)  and indicator  </t>
  </si>
  <si>
    <t>minimum input voltage</t>
  </si>
  <si>
    <t>(unloaded WI)</t>
  </si>
  <si>
    <r>
      <t>U</t>
    </r>
    <r>
      <rPr>
        <i/>
        <sz val="9"/>
        <rFont val="Arial"/>
        <family val="2"/>
      </rPr>
      <t>= C*U</t>
    </r>
    <r>
      <rPr>
        <i/>
        <vertAlign val="subscript"/>
        <sz val="9"/>
        <rFont val="Arial"/>
        <family val="2"/>
      </rPr>
      <t>exc</t>
    </r>
    <r>
      <rPr>
        <i/>
        <sz val="9"/>
        <rFont val="Arial"/>
        <family val="2"/>
      </rPr>
      <t>*R*DL/(E</t>
    </r>
    <r>
      <rPr>
        <i/>
        <vertAlign val="subscript"/>
        <sz val="9"/>
        <rFont val="Arial"/>
        <family val="2"/>
      </rPr>
      <t>max *</t>
    </r>
    <r>
      <rPr>
        <i/>
        <sz val="9"/>
        <rFont val="Arial"/>
        <family val="2"/>
      </rPr>
      <t>N)</t>
    </r>
  </si>
  <si>
    <r>
      <t>(3)Sum of the squares of the fractions p</t>
    </r>
    <r>
      <rPr>
        <vertAlign val="subscript"/>
        <sz val="10"/>
        <rFont val="Arial Narrow"/>
        <family val="2"/>
      </rPr>
      <t>i</t>
    </r>
    <r>
      <rPr>
        <sz val="10"/>
        <rFont val="Arial Narrow"/>
        <family val="2"/>
      </rPr>
      <t xml:space="preserve"> of the max. permissible errors of connecting elements, indicator and load cells</t>
    </r>
  </si>
  <si>
    <t>(4)Number of verification scale intervals of the weighing instrument and  the indicator</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</si>
  <si>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2</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2</t>
    </r>
    <r>
      <rPr>
        <sz val="9"/>
        <rFont val="Arial"/>
        <family val="2"/>
      </rPr>
      <t xml:space="preserve"> =</t>
    </r>
  </si>
  <si>
    <t>(1) Accuracy class of weighing instrument (WI) compatible to class of indicator (IND) and load cell (LC)</t>
  </si>
  <si>
    <t>(6c) Minimum dead load output return of the load cell and smallest verification scale interval e1 of a multiple range weighing instrument</t>
  </si>
  <si>
    <t>input voltage per verification interval</t>
  </si>
  <si>
    <t>(8) Minimum input voltage for the indicator, minimum input voltage per verification scale interval and actual output of the LCs</t>
  </si>
  <si>
    <t>b) Verification of Compatibility -  Two-interval weighing instrument (WI)</t>
  </si>
  <si>
    <t>two-interval weighing instrument</t>
  </si>
  <si>
    <r>
      <t>(6b) Minimum dead load output return of the load cell and smallest verification scale interval e</t>
    </r>
    <r>
      <rPr>
        <vertAlign val="subscript"/>
        <sz val="10"/>
        <rFont val="Arial Narrow"/>
        <family val="2"/>
      </rPr>
      <t>1</t>
    </r>
    <r>
      <rPr>
        <sz val="10"/>
        <rFont val="Arial Narrow"/>
        <family val="2"/>
      </rPr>
      <t xml:space="preserve"> of a multi-interval weighing instrument </t>
    </r>
  </si>
  <si>
    <t>three-interval weighing instrument</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</si>
  <si>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3</t>
    </r>
    <r>
      <rPr>
        <sz val="9"/>
        <rFont val="Arial"/>
        <family val="2"/>
      </rPr>
      <t xml:space="preserve"> =</t>
    </r>
  </si>
  <si>
    <t>b) Verification of Compatibility -  Three-interval weighing instrument (WI)</t>
  </si>
  <si>
    <t>One range WI</t>
  </si>
  <si>
    <t>Two ranges WI</t>
  </si>
  <si>
    <t>Three ranges WI</t>
  </si>
  <si>
    <t>Two-interval WI</t>
  </si>
  <si>
    <t>Three -interval WI</t>
  </si>
  <si>
    <t>b) Verification of Compatibility  -  Three ranges weighing instrument (WI)</t>
  </si>
  <si>
    <t>b) Verification of Compatibility  -  Two ranges weighing instrument (WI)</t>
  </si>
  <si>
    <t xml:space="preserve">Evaluation Three ranges weighing instrument </t>
  </si>
  <si>
    <t xml:space="preserve">Evaluation Two ranges weighing instrument </t>
  </si>
  <si>
    <t>Evaluation Two-interval weighing instrument</t>
  </si>
  <si>
    <t>Evaluation  Three-interval weighing instrument</t>
  </si>
  <si>
    <t>two ranges weighing instrument</t>
  </si>
  <si>
    <t>three ranges weighing instrument</t>
  </si>
  <si>
    <t>(2) Temp.limits of the weighing instr.(WI) compared with the temp.limits of the load cell (LC) and the indicator (IND)</t>
  </si>
  <si>
    <t>製造事業者名：</t>
  </si>
  <si>
    <t>接続素子、その他</t>
  </si>
  <si>
    <t>kg</t>
  </si>
  <si>
    <t>３級</t>
  </si>
  <si>
    <t>≧</t>
  </si>
  <si>
    <t>≦</t>
  </si>
  <si>
    <t>不適合</t>
  </si>
  <si>
    <t>適合</t>
  </si>
  <si>
    <t>mV</t>
  </si>
  <si>
    <t>Ω</t>
  </si>
  <si>
    <t>class</t>
  </si>
  <si>
    <t>Ω</t>
  </si>
  <si>
    <t>線式</t>
  </si>
  <si>
    <t>以上</t>
  </si>
  <si>
    <t>WI</t>
  </si>
  <si>
    <t>適合</t>
  </si>
  <si>
    <t>適合</t>
  </si>
  <si>
    <t>適合</t>
  </si>
  <si>
    <t>適合</t>
  </si>
  <si>
    <t>℃</t>
  </si>
  <si>
    <t>LC</t>
  </si>
  <si>
    <t>IND</t>
  </si>
  <si>
    <t>適合</t>
  </si>
  <si>
    <t>μV</t>
  </si>
  <si>
    <t>kg</t>
  </si>
  <si>
    <t>LC</t>
  </si>
  <si>
    <t>IND</t>
  </si>
  <si>
    <t>WI</t>
  </si>
  <si>
    <t>≧</t>
  </si>
  <si>
    <t>℃</t>
  </si>
  <si>
    <t>適合</t>
  </si>
  <si>
    <t>μV</t>
  </si>
  <si>
    <t>≦</t>
  </si>
  <si>
    <t>≦</t>
  </si>
  <si>
    <r>
      <t>Type</t>
    </r>
    <r>
      <rPr>
        <b/>
        <sz val="14"/>
        <rFont val="ＭＳ Ｐ明朝"/>
        <family val="1"/>
      </rPr>
      <t>：</t>
    </r>
  </si>
  <si>
    <r>
      <t>（</t>
    </r>
    <r>
      <rPr>
        <sz val="14"/>
        <rFont val="Times New Roman"/>
        <family val="1"/>
      </rPr>
      <t>1</t>
    </r>
    <r>
      <rPr>
        <sz val="14"/>
        <rFont val="ＭＳ Ｐ明朝"/>
        <family val="1"/>
      </rPr>
      <t>）ロードセル（</t>
    </r>
    <r>
      <rPr>
        <sz val="14"/>
        <rFont val="Times New Roman"/>
        <family val="1"/>
      </rPr>
      <t>LC</t>
    </r>
    <r>
      <rPr>
        <sz val="14"/>
        <rFont val="ＭＳ Ｐ明朝"/>
        <family val="1"/>
      </rPr>
      <t>），指示計（</t>
    </r>
    <r>
      <rPr>
        <sz val="14"/>
        <rFont val="Times New Roman"/>
        <family val="1"/>
      </rPr>
      <t>IND</t>
    </r>
    <r>
      <rPr>
        <sz val="14"/>
        <rFont val="ＭＳ Ｐ明朝"/>
        <family val="1"/>
      </rPr>
      <t>）及びはかり（</t>
    </r>
    <r>
      <rPr>
        <sz val="14"/>
        <rFont val="Times New Roman"/>
        <family val="1"/>
      </rPr>
      <t>WI</t>
    </r>
    <r>
      <rPr>
        <sz val="14"/>
        <rFont val="ＭＳ Ｐ明朝"/>
        <family val="1"/>
      </rPr>
      <t>）の精度等級</t>
    </r>
  </si>
  <si>
    <r>
      <t xml:space="preserve">非自動はかり
</t>
    </r>
    <r>
      <rPr>
        <b/>
        <sz val="14"/>
        <rFont val="Times New Roman"/>
        <family val="1"/>
      </rPr>
      <t>(Weighing instrument)</t>
    </r>
  </si>
  <si>
    <r>
      <t>精度等級</t>
    </r>
    <r>
      <rPr>
        <sz val="14"/>
        <rFont val="Times New Roman"/>
        <family val="1"/>
      </rPr>
      <t xml:space="preserve"> 
</t>
    </r>
    <r>
      <rPr>
        <sz val="14"/>
        <rFont val="ＭＳ Ｐ明朝"/>
        <family val="1"/>
      </rPr>
      <t>（</t>
    </r>
    <r>
      <rPr>
        <sz val="14"/>
        <rFont val="Times New Roman"/>
        <family val="1"/>
      </rPr>
      <t>accuracy class)</t>
    </r>
  </si>
  <si>
    <r>
      <t>ひょう量</t>
    </r>
    <r>
      <rPr>
        <sz val="14"/>
        <rFont val="Times New Roman"/>
        <family val="1"/>
      </rPr>
      <t xml:space="preserve"> 
(maximum capacity)</t>
    </r>
  </si>
  <si>
    <r>
      <t>(Max</t>
    </r>
    <r>
      <rPr>
        <vertAlign val="subscript"/>
        <sz val="14"/>
        <rFont val="Times New Roman"/>
        <family val="1"/>
      </rPr>
      <t>1</t>
    </r>
    <r>
      <rPr>
        <sz val="14"/>
        <rFont val="Times New Roman"/>
        <family val="1"/>
      </rPr>
      <t>)</t>
    </r>
  </si>
  <si>
    <r>
      <t>（</t>
    </r>
    <r>
      <rPr>
        <sz val="14"/>
        <rFont val="Times New Roman"/>
        <family val="1"/>
      </rPr>
      <t>2</t>
    </r>
    <r>
      <rPr>
        <sz val="14"/>
        <rFont val="ＭＳ Ｐ明朝"/>
        <family val="1"/>
      </rPr>
      <t>）ロードセル（</t>
    </r>
    <r>
      <rPr>
        <sz val="14"/>
        <rFont val="Times New Roman"/>
        <family val="1"/>
      </rPr>
      <t>LC</t>
    </r>
    <r>
      <rPr>
        <sz val="14"/>
        <rFont val="ＭＳ Ｐ明朝"/>
        <family val="1"/>
      </rPr>
      <t>）及び指示計（</t>
    </r>
    <r>
      <rPr>
        <sz val="14"/>
        <rFont val="Times New Roman"/>
        <family val="1"/>
      </rPr>
      <t>IND</t>
    </r>
    <r>
      <rPr>
        <sz val="14"/>
        <rFont val="ＭＳ Ｐ明朝"/>
        <family val="1"/>
      </rPr>
      <t>）の使用温度範囲並びに比較したはかり（</t>
    </r>
    <r>
      <rPr>
        <sz val="14"/>
        <rFont val="Times New Roman"/>
        <family val="1"/>
      </rPr>
      <t>WI</t>
    </r>
    <r>
      <rPr>
        <sz val="14"/>
        <rFont val="ＭＳ Ｐ明朝"/>
        <family val="1"/>
      </rPr>
      <t>）の使用温度範囲</t>
    </r>
  </si>
  <si>
    <r>
      <t>(Max</t>
    </r>
    <r>
      <rPr>
        <vertAlign val="subscript"/>
        <sz val="14"/>
        <rFont val="Times New Roman"/>
        <family val="1"/>
      </rPr>
      <t>2</t>
    </r>
    <r>
      <rPr>
        <sz val="14"/>
        <rFont val="Times New Roman"/>
        <family val="1"/>
      </rPr>
      <t>)</t>
    </r>
  </si>
  <si>
    <r>
      <t>(Max</t>
    </r>
    <r>
      <rPr>
        <vertAlign val="subscript"/>
        <sz val="14"/>
        <rFont val="Times New Roman"/>
        <family val="1"/>
      </rPr>
      <t>3</t>
    </r>
    <r>
      <rPr>
        <sz val="14"/>
        <rFont val="Times New Roman"/>
        <family val="1"/>
      </rPr>
      <t>)</t>
    </r>
  </si>
  <si>
    <r>
      <t>T</t>
    </r>
    <r>
      <rPr>
        <vertAlign val="subscript"/>
        <sz val="14"/>
        <rFont val="Times New Roman"/>
        <family val="1"/>
      </rPr>
      <t>min</t>
    </r>
  </si>
  <si>
    <r>
      <t>目量</t>
    </r>
    <r>
      <rPr>
        <sz val="14"/>
        <rFont val="Times New Roman"/>
        <family val="1"/>
      </rPr>
      <t xml:space="preserve"> 
(verification scale interval)</t>
    </r>
  </si>
  <si>
    <r>
      <t>T</t>
    </r>
    <r>
      <rPr>
        <vertAlign val="subscript"/>
        <sz val="14"/>
        <rFont val="Times New Roman"/>
        <family val="1"/>
      </rPr>
      <t>max</t>
    </r>
  </si>
  <si>
    <r>
      <t>（</t>
    </r>
    <r>
      <rPr>
        <sz val="14"/>
        <rFont val="Times New Roman"/>
        <family val="1"/>
      </rPr>
      <t>3</t>
    </r>
    <r>
      <rPr>
        <sz val="14"/>
        <rFont val="ＭＳ Ｐ明朝"/>
        <family val="1"/>
      </rPr>
      <t>）接続要素，指示計及びロードセルの最大許容誤差の誤差配分</t>
    </r>
    <r>
      <rPr>
        <sz val="14"/>
        <rFont val="Times New Roman"/>
        <family val="1"/>
      </rPr>
      <t>p</t>
    </r>
    <r>
      <rPr>
        <vertAlign val="subscript"/>
        <sz val="14"/>
        <rFont val="Times New Roman"/>
        <family val="1"/>
      </rPr>
      <t>i</t>
    </r>
    <r>
      <rPr>
        <sz val="14"/>
        <rFont val="ＭＳ Ｐ明朝"/>
        <family val="1"/>
      </rPr>
      <t>の平方根の和</t>
    </r>
  </si>
  <si>
    <r>
      <t>p</t>
    </r>
    <r>
      <rPr>
        <vertAlign val="subscript"/>
        <sz val="14"/>
        <rFont val="Times New Roman"/>
        <family val="1"/>
      </rPr>
      <t>con</t>
    </r>
    <r>
      <rPr>
        <vertAlign val="superscript"/>
        <sz val="14"/>
        <rFont val="Times New Roman"/>
        <family val="1"/>
      </rPr>
      <t>2</t>
    </r>
  </si>
  <si>
    <r>
      <t>p</t>
    </r>
    <r>
      <rPr>
        <vertAlign val="subscript"/>
        <sz val="14"/>
        <rFont val="Times New Roman"/>
        <family val="1"/>
      </rPr>
      <t>ind</t>
    </r>
    <r>
      <rPr>
        <vertAlign val="superscript"/>
        <sz val="14"/>
        <rFont val="Times New Roman"/>
        <family val="1"/>
      </rPr>
      <t>2</t>
    </r>
  </si>
  <si>
    <r>
      <t>p</t>
    </r>
    <r>
      <rPr>
        <vertAlign val="subscript"/>
        <sz val="14"/>
        <rFont val="Times New Roman"/>
        <family val="1"/>
      </rPr>
      <t>LC</t>
    </r>
    <r>
      <rPr>
        <vertAlign val="superscript"/>
        <sz val="14"/>
        <rFont val="Times New Roman"/>
        <family val="1"/>
      </rPr>
      <t>2</t>
    </r>
  </si>
  <si>
    <r>
      <t>≦</t>
    </r>
    <r>
      <rPr>
        <sz val="14"/>
        <rFont val="Times New Roman"/>
        <family val="1"/>
      </rPr>
      <t xml:space="preserve"> 1</t>
    </r>
  </si>
  <si>
    <r>
      <t>ロードセルの数</t>
    </r>
    <r>
      <rPr>
        <sz val="14"/>
        <rFont val="Times New Roman"/>
        <family val="1"/>
      </rPr>
      <t xml:space="preserve"> 
(number of load cells)</t>
    </r>
  </si>
  <si>
    <r>
      <t>≦</t>
    </r>
    <r>
      <rPr>
        <sz val="14"/>
        <rFont val="Times New Roman"/>
        <family val="1"/>
      </rPr>
      <t xml:space="preserve"> 1</t>
    </r>
  </si>
  <si>
    <r>
      <t>減少率</t>
    </r>
    <r>
      <rPr>
        <sz val="14"/>
        <rFont val="Times New Roman"/>
        <family val="1"/>
      </rPr>
      <t xml:space="preserve"> 
(reduction ratio)</t>
    </r>
  </si>
  <si>
    <r>
      <t>（</t>
    </r>
    <r>
      <rPr>
        <sz val="14"/>
        <rFont val="Times New Roman"/>
        <family val="1"/>
      </rPr>
      <t>4</t>
    </r>
    <r>
      <rPr>
        <sz val="14"/>
        <rFont val="ＭＳ Ｐ明朝"/>
        <family val="1"/>
      </rPr>
      <t>）指示計の目量の数の最大数及びはかりの目量の数</t>
    </r>
  </si>
  <si>
    <r>
      <t>荷重受け部の最小荷重</t>
    </r>
    <r>
      <rPr>
        <sz val="14"/>
        <rFont val="Times New Roman"/>
        <family val="1"/>
      </rPr>
      <t xml:space="preserve"> 
(dead load of load receptor)</t>
    </r>
  </si>
  <si>
    <r>
      <t>初期零点設定範囲</t>
    </r>
    <r>
      <rPr>
        <sz val="14"/>
        <rFont val="Times New Roman"/>
        <family val="1"/>
      </rPr>
      <t xml:space="preserve">  
(initial zero setting range)</t>
    </r>
  </si>
  <si>
    <r>
      <t>不均一分布荷重補正</t>
    </r>
    <r>
      <rPr>
        <sz val="14"/>
        <rFont val="Times New Roman"/>
        <family val="1"/>
      </rPr>
      <t xml:space="preserve"> 
(correction for non uniform distributed load)</t>
    </r>
  </si>
  <si>
    <r>
      <t>加算式風袋量</t>
    </r>
    <r>
      <rPr>
        <sz val="14"/>
        <color indexed="8"/>
        <rFont val="Times New Roman"/>
        <family val="1"/>
      </rPr>
      <t xml:space="preserve"> 
(additive tare)</t>
    </r>
  </si>
  <si>
    <r>
      <t>T</t>
    </r>
    <r>
      <rPr>
        <vertAlign val="superscript"/>
        <sz val="14"/>
        <rFont val="Times New Roman"/>
        <family val="1"/>
      </rPr>
      <t>+</t>
    </r>
  </si>
  <si>
    <r>
      <t>使用温度範囲</t>
    </r>
    <r>
      <rPr>
        <sz val="14"/>
        <rFont val="Times New Roman"/>
        <family val="1"/>
      </rPr>
      <t xml:space="preserve"> 
(temperature range)</t>
    </r>
  </si>
  <si>
    <r>
      <t>（</t>
    </r>
    <r>
      <rPr>
        <sz val="14"/>
        <rFont val="Times New Roman"/>
        <family val="1"/>
      </rPr>
      <t>5</t>
    </r>
    <r>
      <rPr>
        <sz val="14"/>
        <rFont val="ＭＳ Ｐ明朝"/>
        <family val="1"/>
      </rPr>
      <t>）ロードセルの最大定格荷重とはかりのひょう量との関係</t>
    </r>
  </si>
  <si>
    <r>
      <t>ケーブルの長さ</t>
    </r>
    <r>
      <rPr>
        <sz val="14"/>
        <rFont val="Times New Roman"/>
        <family val="1"/>
      </rPr>
      <t xml:space="preserve"> 
(length of connecting cable)</t>
    </r>
  </si>
  <si>
    <r>
      <t>ケーブルの心線の断面積</t>
    </r>
    <r>
      <rPr>
        <sz val="14"/>
        <rFont val="Times New Roman"/>
        <family val="1"/>
      </rPr>
      <t xml:space="preserve"> 
(cross section of wire)</t>
    </r>
  </si>
  <si>
    <r>
      <t>mm</t>
    </r>
    <r>
      <rPr>
        <vertAlign val="superscript"/>
        <sz val="14"/>
        <rFont val="Times New Roman"/>
        <family val="1"/>
      </rPr>
      <t>2</t>
    </r>
  </si>
  <si>
    <r>
      <t>精度等級</t>
    </r>
    <r>
      <rPr>
        <sz val="14"/>
        <rFont val="Times New Roman"/>
        <family val="1"/>
      </rPr>
      <t xml:space="preserve"> 
(suitable for accuracy class of the weighing instrument)</t>
    </r>
  </si>
  <si>
    <r>
      <t>（</t>
    </r>
    <r>
      <rPr>
        <sz val="14"/>
        <rFont val="Times New Roman"/>
        <family val="1"/>
      </rPr>
      <t>6a</t>
    </r>
    <r>
      <rPr>
        <sz val="14"/>
        <rFont val="ＭＳ Ｐ明朝"/>
        <family val="1"/>
      </rPr>
      <t>）ロードセルの目量の数の最大数及びはかりの目量の数</t>
    </r>
  </si>
  <si>
    <r>
      <t>目量数の最大数</t>
    </r>
    <r>
      <rPr>
        <sz val="14"/>
        <rFont val="Times New Roman"/>
        <family val="1"/>
      </rPr>
      <t xml:space="preserve"> 
(maximum number of verification scale interval)</t>
    </r>
  </si>
  <si>
    <r>
      <t>ロードセルの印加電圧</t>
    </r>
    <r>
      <rPr>
        <sz val="14"/>
        <rFont val="Times New Roman"/>
        <family val="1"/>
      </rPr>
      <t xml:space="preserve"> 
(load cell excitation voltage)</t>
    </r>
  </si>
  <si>
    <r>
      <t>最小入力電圧</t>
    </r>
    <r>
      <rPr>
        <sz val="14"/>
        <rFont val="Times New Roman"/>
        <family val="1"/>
      </rPr>
      <t xml:space="preserve"> 
(minumum input voltage)</t>
    </r>
  </si>
  <si>
    <r>
      <t>目量当たりの最小入力電圧</t>
    </r>
    <r>
      <rPr>
        <sz val="14"/>
        <rFont val="Times New Roman"/>
        <family val="1"/>
      </rPr>
      <t xml:space="preserve"> 
(minimum input voltage per verification scale interval)</t>
    </r>
  </si>
  <si>
    <r>
      <t>最小・最大ロードセルインピーダンス</t>
    </r>
    <r>
      <rPr>
        <sz val="14"/>
        <rFont val="Times New Roman"/>
        <family val="1"/>
      </rPr>
      <t xml:space="preserve"> 
(load cell resistance)</t>
    </r>
  </si>
  <si>
    <r>
      <t xml:space="preserve">使用温度範囲
</t>
    </r>
    <r>
      <rPr>
        <sz val="14"/>
        <rFont val="Times New Roman"/>
        <family val="1"/>
      </rPr>
      <t>(temperature range)</t>
    </r>
  </si>
  <si>
    <r>
      <t xml:space="preserve">誤差配分
</t>
    </r>
    <r>
      <rPr>
        <sz val="14"/>
        <rFont val="Times New Roman"/>
        <family val="1"/>
      </rPr>
      <t>(fraction of the maximum permissible error)</t>
    </r>
  </si>
  <si>
    <r>
      <t xml:space="preserve">ケーブル接続
</t>
    </r>
    <r>
      <rPr>
        <sz val="14"/>
        <rFont val="Times New Roman"/>
        <family val="1"/>
      </rPr>
      <t>(cable connection)</t>
    </r>
  </si>
  <si>
    <r>
      <t>（</t>
    </r>
    <r>
      <rPr>
        <sz val="14"/>
        <rFont val="Times New Roman"/>
        <family val="1"/>
      </rPr>
      <t>6d</t>
    </r>
    <r>
      <rPr>
        <sz val="14"/>
        <rFont val="ＭＳ Ｐ明朝"/>
        <family val="1"/>
      </rPr>
      <t>）ロードセルの最小荷重及び荷重受け部（</t>
    </r>
    <r>
      <rPr>
        <sz val="14"/>
        <rFont val="Times New Roman"/>
        <family val="1"/>
      </rPr>
      <t>kg</t>
    </r>
    <r>
      <rPr>
        <sz val="14"/>
        <rFont val="ＭＳ Ｐ明朝"/>
        <family val="1"/>
      </rPr>
      <t>）</t>
    </r>
  </si>
  <si>
    <r>
      <t>ケーブルの心線の断面積当たりの長さ　</t>
    </r>
    <r>
      <rPr>
        <sz val="14"/>
        <rFont val="Times New Roman"/>
        <family val="1"/>
      </rPr>
      <t>(maximum value of cable length per wire cross section)</t>
    </r>
  </si>
  <si>
    <r>
      <t>m/mm</t>
    </r>
    <r>
      <rPr>
        <vertAlign val="superscript"/>
        <sz val="14"/>
        <rFont val="Times New Roman"/>
        <family val="1"/>
      </rPr>
      <t>2</t>
    </r>
  </si>
  <si>
    <r>
      <t>ロードセル</t>
    </r>
    <r>
      <rPr>
        <b/>
        <sz val="14"/>
        <rFont val="Times New Roman"/>
        <family val="1"/>
      </rPr>
      <t xml:space="preserve">  (LC)
(Load cell(s))</t>
    </r>
  </si>
  <si>
    <r>
      <t xml:space="preserve">精度等級
</t>
    </r>
    <r>
      <rPr>
        <sz val="14"/>
        <rFont val="Times New Roman"/>
        <family val="1"/>
      </rPr>
      <t>(accuracy class)</t>
    </r>
  </si>
  <si>
    <r>
      <t>（</t>
    </r>
    <r>
      <rPr>
        <sz val="14"/>
        <rFont val="Times New Roman"/>
        <family val="1"/>
      </rPr>
      <t>7</t>
    </r>
    <r>
      <rPr>
        <sz val="14"/>
        <rFont val="ＭＳ Ｐ明朝"/>
        <family val="1"/>
      </rPr>
      <t>）はかりの目量とロードセルの目量との関係</t>
    </r>
  </si>
  <si>
    <r>
      <t xml:space="preserve">最大定格荷重
</t>
    </r>
    <r>
      <rPr>
        <sz val="14"/>
        <rFont val="Times New Roman"/>
        <family val="1"/>
      </rPr>
      <t>(maximum capacity)</t>
    </r>
  </si>
  <si>
    <r>
      <t xml:space="preserve">最小荷重
</t>
    </r>
    <r>
      <rPr>
        <sz val="14"/>
        <rFont val="Times New Roman"/>
        <family val="1"/>
      </rPr>
      <t>(minimum dead capacity)</t>
    </r>
  </si>
  <si>
    <r>
      <t xml:space="preserve">定格出力
</t>
    </r>
    <r>
      <rPr>
        <sz val="14"/>
        <rFont val="Times New Roman"/>
        <family val="1"/>
      </rPr>
      <t>(rated output)</t>
    </r>
  </si>
  <si>
    <r>
      <t>（</t>
    </r>
    <r>
      <rPr>
        <sz val="14"/>
        <rFont val="Times New Roman"/>
        <family val="1"/>
      </rPr>
      <t>8</t>
    </r>
    <r>
      <rPr>
        <sz val="14"/>
        <rFont val="ＭＳ Ｐ明朝"/>
        <family val="1"/>
      </rPr>
      <t>）指示計に対する一般的な最小入力電圧及び目量当たりの最小入力電圧及びロードセルの出力</t>
    </r>
  </si>
  <si>
    <r>
      <t xml:space="preserve">目量の数の最大数
</t>
    </r>
    <r>
      <rPr>
        <sz val="14"/>
        <rFont val="Times New Roman"/>
        <family val="1"/>
      </rPr>
      <t>(maximum number of verification scale intervals)</t>
    </r>
  </si>
  <si>
    <r>
      <t xml:space="preserve">ロードセルの最小目量
</t>
    </r>
    <r>
      <rPr>
        <sz val="14"/>
        <rFont val="Times New Roman"/>
        <family val="1"/>
      </rPr>
      <t>(minimum verification scale interval)</t>
    </r>
    <r>
      <rPr>
        <sz val="14"/>
        <rFont val="ＭＳ Ｐ明朝"/>
        <family val="1"/>
      </rPr>
      <t>　　　　　　　</t>
    </r>
    <r>
      <rPr>
        <sz val="14"/>
        <color indexed="10"/>
        <rFont val="ＭＳ Ｐ明朝"/>
        <family val="1"/>
      </rPr>
      <t>又は</t>
    </r>
  </si>
  <si>
    <r>
      <t>　</t>
    </r>
    <r>
      <rPr>
        <sz val="14"/>
        <rFont val="Times New Roman"/>
        <family val="1"/>
      </rPr>
      <t>mV</t>
    </r>
  </si>
  <si>
    <r>
      <t xml:space="preserve">Y = </t>
    </r>
    <r>
      <rPr>
        <sz val="14"/>
        <rFont val="ＭＳ Ｐ明朝"/>
        <family val="1"/>
      </rPr>
      <t>最大定格荷重</t>
    </r>
    <r>
      <rPr>
        <sz val="14"/>
        <rFont val="Times New Roman"/>
        <family val="1"/>
      </rPr>
      <t xml:space="preserve"> ÷ </t>
    </r>
    <r>
      <rPr>
        <sz val="14"/>
        <rFont val="ＭＳ Ｐ明朝"/>
        <family val="1"/>
      </rPr>
      <t xml:space="preserve">最小目量
</t>
    </r>
    <r>
      <rPr>
        <sz val="14"/>
        <rFont val="Times New Roman"/>
        <family val="1"/>
      </rPr>
      <t>(Y = E</t>
    </r>
    <r>
      <rPr>
        <vertAlign val="subscript"/>
        <sz val="14"/>
        <rFont val="Times New Roman"/>
        <family val="1"/>
      </rPr>
      <t>max</t>
    </r>
    <r>
      <rPr>
        <sz val="14"/>
        <rFont val="Times New Roman"/>
        <family val="1"/>
      </rPr>
      <t xml:space="preserve"> / V</t>
    </r>
    <r>
      <rPr>
        <vertAlign val="subscript"/>
        <sz val="14"/>
        <rFont val="Times New Roman"/>
        <family val="1"/>
      </rPr>
      <t>min</t>
    </r>
    <r>
      <rPr>
        <sz val="14"/>
        <rFont val="Times New Roman"/>
        <family val="1"/>
      </rPr>
      <t>)</t>
    </r>
  </si>
  <si>
    <r>
      <t xml:space="preserve">最小荷重の出力の戻り　　　　　　　　　　　　
</t>
    </r>
    <r>
      <rPr>
        <sz val="14"/>
        <rFont val="Times New Roman"/>
        <family val="1"/>
      </rPr>
      <t>(minimum dead load output return)</t>
    </r>
    <r>
      <rPr>
        <sz val="14"/>
        <rFont val="ＭＳ Ｐ明朝"/>
        <family val="1"/>
      </rPr>
      <t>　　　　　　</t>
    </r>
    <r>
      <rPr>
        <sz val="14"/>
        <rFont val="Times New Roman"/>
        <family val="1"/>
      </rPr>
      <t xml:space="preserve"> </t>
    </r>
    <r>
      <rPr>
        <sz val="14"/>
        <color indexed="10"/>
        <rFont val="ＭＳ Ｐ明朝"/>
        <family val="1"/>
      </rPr>
      <t>　又は</t>
    </r>
  </si>
  <si>
    <r>
      <t>　</t>
    </r>
    <r>
      <rPr>
        <sz val="14"/>
        <rFont val="Times New Roman"/>
        <family val="1"/>
      </rPr>
      <t>μV</t>
    </r>
  </si>
  <si>
    <r>
      <t xml:space="preserve">最小荷重の出力の戻りとの比
</t>
    </r>
    <r>
      <rPr>
        <sz val="14"/>
        <rFont val="Times New Roman"/>
        <family val="1"/>
      </rPr>
      <t>(ratio Z = E</t>
    </r>
    <r>
      <rPr>
        <vertAlign val="subscript"/>
        <sz val="14"/>
        <rFont val="Times New Roman"/>
        <family val="1"/>
      </rPr>
      <t xml:space="preserve"> max</t>
    </r>
    <r>
      <rPr>
        <sz val="14"/>
        <rFont val="Times New Roman"/>
        <family val="1"/>
      </rPr>
      <t xml:space="preserve"> /(2 DR)) </t>
    </r>
  </si>
  <si>
    <r>
      <t>（</t>
    </r>
    <r>
      <rPr>
        <sz val="14"/>
        <rFont val="Times New Roman"/>
        <family val="1"/>
      </rPr>
      <t>9</t>
    </r>
    <r>
      <rPr>
        <sz val="14"/>
        <rFont val="ＭＳ Ｐ明朝"/>
        <family val="1"/>
      </rPr>
      <t>）指示計に対する許容インピーダンス範囲及び実ロードセルインピーダンス（</t>
    </r>
    <r>
      <rPr>
        <sz val="14"/>
        <rFont val="Times New Roman"/>
        <family val="1"/>
      </rPr>
      <t>Ω</t>
    </r>
    <r>
      <rPr>
        <sz val="14"/>
        <rFont val="ＭＳ Ｐ明朝"/>
        <family val="1"/>
      </rPr>
      <t>）</t>
    </r>
  </si>
  <si>
    <r>
      <t xml:space="preserve">ロードセルの入力抵抗
</t>
    </r>
    <r>
      <rPr>
        <sz val="14"/>
        <rFont val="Times New Roman"/>
        <family val="1"/>
      </rPr>
      <t>(input resistance of single load cell)</t>
    </r>
  </si>
  <si>
    <r>
      <t>R</t>
    </r>
    <r>
      <rPr>
        <vertAlign val="subscript"/>
        <sz val="14"/>
        <rFont val="Times New Roman"/>
        <family val="1"/>
      </rPr>
      <t>LC</t>
    </r>
  </si>
  <si>
    <r>
      <t>R</t>
    </r>
    <r>
      <rPr>
        <vertAlign val="subscript"/>
        <sz val="14"/>
        <rFont val="Times New Roman"/>
        <family val="1"/>
      </rPr>
      <t>Lmin</t>
    </r>
  </si>
  <si>
    <r>
      <t>R</t>
    </r>
    <r>
      <rPr>
        <vertAlign val="subscript"/>
        <sz val="14"/>
        <rFont val="Times New Roman"/>
        <family val="1"/>
      </rPr>
      <t>Lmax</t>
    </r>
  </si>
  <si>
    <r>
      <t xml:space="preserve">(10) </t>
    </r>
    <r>
      <rPr>
        <sz val="14"/>
        <rFont val="ＭＳ Ｐ明朝"/>
        <family val="1"/>
      </rPr>
      <t>ケーブルの芯断面当たりのロードセルと表示器間の延長ケーブル長</t>
    </r>
    <r>
      <rPr>
        <sz val="14"/>
        <rFont val="Times New Roman"/>
        <family val="1"/>
      </rPr>
      <t>(m/mm²)</t>
    </r>
  </si>
  <si>
    <r>
      <t>（</t>
    </r>
    <r>
      <rPr>
        <i/>
        <sz val="14"/>
        <rFont val="Times New Roman"/>
        <family val="1"/>
      </rPr>
      <t>e</t>
    </r>
    <r>
      <rPr>
        <vertAlign val="subscript"/>
        <sz val="14"/>
        <rFont val="Times New Roman"/>
        <family val="1"/>
      </rPr>
      <t>1</t>
    </r>
    <r>
      <rPr>
        <sz val="14"/>
        <rFont val="ＭＳ Ｐ明朝"/>
        <family val="1"/>
      </rPr>
      <t>）</t>
    </r>
  </si>
  <si>
    <r>
      <t>（</t>
    </r>
    <r>
      <rPr>
        <i/>
        <sz val="14"/>
        <rFont val="Times New Roman"/>
        <family val="1"/>
      </rPr>
      <t>e</t>
    </r>
    <r>
      <rPr>
        <vertAlign val="subscript"/>
        <sz val="14"/>
        <rFont val="Times New Roman"/>
        <family val="1"/>
      </rPr>
      <t>2</t>
    </r>
    <r>
      <rPr>
        <sz val="14"/>
        <rFont val="ＭＳ Ｐ明朝"/>
        <family val="1"/>
      </rPr>
      <t>）</t>
    </r>
  </si>
  <si>
    <t>N</t>
  </si>
  <si>
    <t>R</t>
  </si>
  <si>
    <r>
      <t>（</t>
    </r>
    <r>
      <rPr>
        <i/>
        <sz val="14"/>
        <rFont val="Times New Roman"/>
        <family val="1"/>
      </rPr>
      <t>e</t>
    </r>
    <r>
      <rPr>
        <vertAlign val="subscript"/>
        <sz val="14"/>
        <rFont val="Times New Roman"/>
        <family val="1"/>
      </rPr>
      <t>3</t>
    </r>
    <r>
      <rPr>
        <sz val="14"/>
        <rFont val="ＭＳ Ｐ明朝"/>
        <family val="1"/>
      </rPr>
      <t>）</t>
    </r>
  </si>
  <si>
    <r>
      <t xml:space="preserve">下限
</t>
    </r>
    <r>
      <rPr>
        <sz val="14"/>
        <rFont val="Times New Roman"/>
        <family val="1"/>
      </rPr>
      <t>(</t>
    </r>
    <r>
      <rPr>
        <i/>
        <sz val="14"/>
        <rFont val="Times New Roman"/>
        <family val="1"/>
      </rPr>
      <t>T</t>
    </r>
    <r>
      <rPr>
        <vertAlign val="subscript"/>
        <sz val="14"/>
        <rFont val="Times New Roman"/>
        <family val="1"/>
      </rPr>
      <t>min</t>
    </r>
    <r>
      <rPr>
        <sz val="14"/>
        <rFont val="Times New Roman"/>
        <family val="1"/>
      </rPr>
      <t>)</t>
    </r>
  </si>
  <si>
    <r>
      <t xml:space="preserve">上限
</t>
    </r>
    <r>
      <rPr>
        <sz val="14"/>
        <rFont val="Times New Roman"/>
        <family val="1"/>
      </rPr>
      <t>(</t>
    </r>
    <r>
      <rPr>
        <i/>
        <sz val="14"/>
        <rFont val="Times New Roman"/>
        <family val="1"/>
      </rPr>
      <t>T</t>
    </r>
    <r>
      <rPr>
        <vertAlign val="subscript"/>
        <sz val="14"/>
        <rFont val="Times New Roman"/>
        <family val="1"/>
      </rPr>
      <t>max</t>
    </r>
    <r>
      <rPr>
        <sz val="14"/>
        <rFont val="Times New Roman"/>
        <family val="1"/>
      </rPr>
      <t>)</t>
    </r>
  </si>
  <si>
    <r>
      <t>n</t>
    </r>
    <r>
      <rPr>
        <vertAlign val="subscript"/>
        <sz val="14"/>
        <rFont val="Times New Roman"/>
        <family val="1"/>
      </rPr>
      <t>ind</t>
    </r>
  </si>
  <si>
    <r>
      <t>U</t>
    </r>
    <r>
      <rPr>
        <vertAlign val="subscript"/>
        <sz val="14"/>
        <rFont val="Times New Roman"/>
        <family val="1"/>
      </rPr>
      <t>exc</t>
    </r>
  </si>
  <si>
    <r>
      <t>U</t>
    </r>
    <r>
      <rPr>
        <vertAlign val="subscript"/>
        <sz val="14"/>
        <rFont val="Times New Roman"/>
        <family val="1"/>
      </rPr>
      <t>min</t>
    </r>
  </si>
  <si>
    <r>
      <t>Δ</t>
    </r>
    <r>
      <rPr>
        <i/>
        <sz val="14"/>
        <rFont val="Times New Roman"/>
        <family val="1"/>
      </rPr>
      <t>u</t>
    </r>
    <r>
      <rPr>
        <vertAlign val="subscript"/>
        <sz val="14"/>
        <rFont val="Times New Roman"/>
        <family val="1"/>
      </rPr>
      <t>min</t>
    </r>
  </si>
  <si>
    <r>
      <t xml:space="preserve">最小
</t>
    </r>
    <r>
      <rPr>
        <sz val="14"/>
        <rFont val="Times New Roman"/>
        <family val="1"/>
      </rPr>
      <t>(</t>
    </r>
    <r>
      <rPr>
        <i/>
        <sz val="14"/>
        <rFont val="Times New Roman"/>
        <family val="1"/>
      </rPr>
      <t>R</t>
    </r>
    <r>
      <rPr>
        <vertAlign val="subscript"/>
        <sz val="14"/>
        <rFont val="Times New Roman"/>
        <family val="1"/>
      </rPr>
      <t>Lmin</t>
    </r>
    <r>
      <rPr>
        <sz val="14"/>
        <rFont val="Times New Roman"/>
        <family val="1"/>
      </rPr>
      <t>)</t>
    </r>
  </si>
  <si>
    <r>
      <t xml:space="preserve">最大
</t>
    </r>
    <r>
      <rPr>
        <sz val="14"/>
        <rFont val="Times New Roman"/>
        <family val="1"/>
      </rPr>
      <t>(</t>
    </r>
    <r>
      <rPr>
        <i/>
        <sz val="14"/>
        <rFont val="Times New Roman"/>
        <family val="1"/>
      </rPr>
      <t>R</t>
    </r>
    <r>
      <rPr>
        <vertAlign val="subscript"/>
        <sz val="14"/>
        <rFont val="Times New Roman"/>
        <family val="1"/>
      </rPr>
      <t>Lmax</t>
    </r>
    <r>
      <rPr>
        <sz val="14"/>
        <rFont val="Times New Roman"/>
        <family val="1"/>
      </rPr>
      <t>)</t>
    </r>
  </si>
  <si>
    <r>
      <t>p</t>
    </r>
    <r>
      <rPr>
        <vertAlign val="subscript"/>
        <sz val="14"/>
        <rFont val="Times New Roman"/>
        <family val="1"/>
      </rPr>
      <t>ind</t>
    </r>
  </si>
  <si>
    <r>
      <t>(</t>
    </r>
    <r>
      <rPr>
        <i/>
        <sz val="14"/>
        <rFont val="Times New Roman"/>
        <family val="1"/>
      </rPr>
      <t>L/A</t>
    </r>
    <r>
      <rPr>
        <sz val="14"/>
        <rFont val="Times New Roman"/>
        <family val="1"/>
      </rPr>
      <t>)</t>
    </r>
    <r>
      <rPr>
        <vertAlign val="subscript"/>
        <sz val="14"/>
        <rFont val="Times New Roman"/>
        <family val="1"/>
      </rPr>
      <t>max</t>
    </r>
  </si>
  <si>
    <t>Class</t>
  </si>
  <si>
    <r>
      <t>E</t>
    </r>
    <r>
      <rPr>
        <vertAlign val="subscript"/>
        <sz val="14"/>
        <rFont val="Times New Roman"/>
        <family val="1"/>
      </rPr>
      <t>max</t>
    </r>
  </si>
  <si>
    <r>
      <t>E</t>
    </r>
    <r>
      <rPr>
        <vertAlign val="subscript"/>
        <sz val="14"/>
        <rFont val="Times New Roman"/>
        <family val="1"/>
      </rPr>
      <t>min</t>
    </r>
  </si>
  <si>
    <r>
      <t>n</t>
    </r>
    <r>
      <rPr>
        <vertAlign val="subscript"/>
        <sz val="14"/>
        <rFont val="Times New Roman"/>
        <family val="1"/>
      </rPr>
      <t>LC</t>
    </r>
  </si>
  <si>
    <r>
      <t>v</t>
    </r>
    <r>
      <rPr>
        <vertAlign val="subscript"/>
        <sz val="14"/>
        <rFont val="Times New Roman"/>
        <family val="1"/>
      </rPr>
      <t>min</t>
    </r>
  </si>
  <si>
    <r>
      <t>p</t>
    </r>
    <r>
      <rPr>
        <vertAlign val="subscript"/>
        <sz val="14"/>
        <rFont val="Times New Roman"/>
        <family val="1"/>
      </rPr>
      <t>LC</t>
    </r>
  </si>
  <si>
    <r>
      <t>p</t>
    </r>
    <r>
      <rPr>
        <vertAlign val="subscript"/>
        <sz val="14"/>
        <rFont val="Times New Roman"/>
        <family val="1"/>
      </rPr>
      <t>con</t>
    </r>
  </si>
  <si>
    <t>多目量
はかり</t>
  </si>
  <si>
    <r>
      <t>第</t>
    </r>
    <r>
      <rPr>
        <sz val="14"/>
        <rFont val="Times New Roman"/>
        <family val="1"/>
      </rPr>
      <t>1</t>
    </r>
    <r>
      <rPr>
        <sz val="14"/>
        <rFont val="ＭＳ Ｐ明朝"/>
        <family val="1"/>
      </rPr>
      <t xml:space="preserve">部分計量範囲
</t>
    </r>
    <r>
      <rPr>
        <sz val="14"/>
        <rFont val="Times New Roman"/>
        <family val="1"/>
      </rPr>
      <t>(</t>
    </r>
    <r>
      <rPr>
        <i/>
        <sz val="14"/>
        <rFont val="Times New Roman"/>
        <family val="1"/>
      </rPr>
      <t>i</t>
    </r>
    <r>
      <rPr>
        <sz val="14"/>
        <rFont val="Times New Roman"/>
        <family val="1"/>
      </rPr>
      <t xml:space="preserve"> =1</t>
    </r>
    <r>
      <rPr>
        <sz val="14"/>
        <rFont val="Times New Roman"/>
        <family val="1"/>
      </rPr>
      <t>)</t>
    </r>
  </si>
  <si>
    <r>
      <t>第</t>
    </r>
    <r>
      <rPr>
        <sz val="14"/>
        <rFont val="Times New Roman"/>
        <family val="1"/>
      </rPr>
      <t>2</t>
    </r>
    <r>
      <rPr>
        <sz val="14"/>
        <rFont val="ＭＳ Ｐ明朝"/>
        <family val="1"/>
      </rPr>
      <t xml:space="preserve">部分計量範囲
</t>
    </r>
    <r>
      <rPr>
        <sz val="14"/>
        <rFont val="Times New Roman"/>
        <family val="1"/>
      </rPr>
      <t>(</t>
    </r>
    <r>
      <rPr>
        <i/>
        <sz val="14"/>
        <rFont val="Times New Roman"/>
        <family val="1"/>
      </rPr>
      <t>i</t>
    </r>
    <r>
      <rPr>
        <sz val="14"/>
        <rFont val="Times New Roman"/>
        <family val="1"/>
      </rPr>
      <t xml:space="preserve"> =2)</t>
    </r>
  </si>
  <si>
    <r>
      <t>第</t>
    </r>
    <r>
      <rPr>
        <sz val="14"/>
        <rFont val="Times New Roman"/>
        <family val="1"/>
      </rPr>
      <t>3</t>
    </r>
    <r>
      <rPr>
        <sz val="14"/>
        <rFont val="ＭＳ Ｐ明朝"/>
        <family val="1"/>
      </rPr>
      <t xml:space="preserve">部分計量範囲
</t>
    </r>
    <r>
      <rPr>
        <sz val="14"/>
        <rFont val="Times New Roman"/>
        <family val="1"/>
      </rPr>
      <t>(</t>
    </r>
    <r>
      <rPr>
        <i/>
        <sz val="14"/>
        <rFont val="Times New Roman"/>
        <family val="1"/>
      </rPr>
      <t>i</t>
    </r>
    <r>
      <rPr>
        <sz val="14"/>
        <rFont val="Times New Roman"/>
        <family val="1"/>
      </rPr>
      <t xml:space="preserve"> =3)</t>
    </r>
  </si>
  <si>
    <r>
      <t>n</t>
    </r>
    <r>
      <rPr>
        <vertAlign val="subscript"/>
        <sz val="14"/>
        <rFont val="Times New Roman"/>
        <family val="1"/>
      </rPr>
      <t>i</t>
    </r>
    <r>
      <rPr>
        <sz val="14"/>
        <rFont val="Times New Roman"/>
        <family val="1"/>
      </rPr>
      <t>=Max</t>
    </r>
    <r>
      <rPr>
        <i/>
        <vertAlign val="subscript"/>
        <sz val="14"/>
        <rFont val="Times New Roman"/>
        <family val="1"/>
      </rPr>
      <t>i</t>
    </r>
    <r>
      <rPr>
        <sz val="14"/>
        <rFont val="Times New Roman"/>
        <family val="1"/>
      </rPr>
      <t>/</t>
    </r>
    <r>
      <rPr>
        <i/>
        <sz val="14"/>
        <rFont val="Times New Roman"/>
        <family val="1"/>
      </rPr>
      <t>e</t>
    </r>
    <r>
      <rPr>
        <i/>
        <vertAlign val="subscript"/>
        <sz val="14"/>
        <rFont val="Times New Roman"/>
        <family val="1"/>
      </rPr>
      <t>i</t>
    </r>
  </si>
  <si>
    <r>
      <t>係数</t>
    </r>
    <r>
      <rPr>
        <i/>
        <sz val="14"/>
        <rFont val="Times New Roman"/>
        <family val="1"/>
      </rPr>
      <t>Q</t>
    </r>
    <r>
      <rPr>
        <sz val="14"/>
        <rFont val="Times New Roman"/>
        <family val="1"/>
      </rPr>
      <t>:</t>
    </r>
    <r>
      <rPr>
        <sz val="14"/>
        <rFont val="ＭＳ Ｐ明朝"/>
        <family val="1"/>
      </rPr>
      <t>　</t>
    </r>
    <r>
      <rPr>
        <i/>
        <sz val="14"/>
        <rFont val="Times New Roman"/>
        <family val="1"/>
      </rPr>
      <t>Q</t>
    </r>
    <r>
      <rPr>
        <sz val="14"/>
        <rFont val="ＭＳ Ｐ明朝"/>
        <family val="1"/>
      </rPr>
      <t>＝</t>
    </r>
    <r>
      <rPr>
        <sz val="14"/>
        <rFont val="Times New Roman"/>
        <family val="1"/>
      </rPr>
      <t>(Max</t>
    </r>
    <r>
      <rPr>
        <sz val="14"/>
        <rFont val="ＭＳ Ｐ明朝"/>
        <family val="1"/>
      </rPr>
      <t>＋</t>
    </r>
    <r>
      <rPr>
        <sz val="14"/>
        <rFont val="Times New Roman"/>
        <family val="1"/>
      </rPr>
      <t>DL</t>
    </r>
    <r>
      <rPr>
        <sz val="14"/>
        <rFont val="ＭＳ Ｐ明朝"/>
        <family val="1"/>
      </rPr>
      <t>＋</t>
    </r>
    <r>
      <rPr>
        <sz val="14"/>
        <rFont val="Times New Roman"/>
        <family val="1"/>
      </rPr>
      <t>IZSR</t>
    </r>
    <r>
      <rPr>
        <sz val="14"/>
        <rFont val="ＭＳ Ｐ明朝"/>
        <family val="1"/>
      </rPr>
      <t>＋</t>
    </r>
    <r>
      <rPr>
        <sz val="14"/>
        <rFont val="Times New Roman"/>
        <family val="1"/>
      </rPr>
      <t>NUD</t>
    </r>
    <r>
      <rPr>
        <sz val="14"/>
        <rFont val="ＭＳ Ｐ明朝"/>
        <family val="1"/>
      </rPr>
      <t>＋</t>
    </r>
    <r>
      <rPr>
        <sz val="14"/>
        <rFont val="Times New Roman"/>
        <family val="1"/>
      </rPr>
      <t>T</t>
    </r>
    <r>
      <rPr>
        <vertAlign val="superscript"/>
        <sz val="14"/>
        <rFont val="ＭＳ Ｐ明朝"/>
        <family val="1"/>
      </rPr>
      <t>＋</t>
    </r>
    <r>
      <rPr>
        <sz val="14"/>
        <rFont val="Times New Roman"/>
        <family val="1"/>
      </rPr>
      <t>)/Max</t>
    </r>
    <r>
      <rPr>
        <sz val="14"/>
        <rFont val="ＭＳ Ｐ明朝"/>
        <family val="1"/>
      </rPr>
      <t>＝</t>
    </r>
  </si>
  <si>
    <r>
      <t>Q</t>
    </r>
    <r>
      <rPr>
        <sz val="14"/>
        <rFont val="Times New Roman"/>
        <family val="1"/>
      </rPr>
      <t>×Max×</t>
    </r>
    <r>
      <rPr>
        <i/>
        <sz val="14"/>
        <rFont val="Times New Roman"/>
        <family val="1"/>
      </rPr>
      <t>R</t>
    </r>
    <r>
      <rPr>
        <sz val="14"/>
        <rFont val="Times New Roman"/>
        <family val="1"/>
      </rPr>
      <t>/N</t>
    </r>
  </si>
  <si>
    <r>
      <t>n</t>
    </r>
    <r>
      <rPr>
        <vertAlign val="subscript"/>
        <sz val="14"/>
        <rFont val="Times New Roman"/>
        <family val="1"/>
      </rPr>
      <t>LC</t>
    </r>
    <r>
      <rPr>
        <sz val="14"/>
        <rFont val="Times New Roman"/>
        <family val="1"/>
      </rPr>
      <t xml:space="preserve"> </t>
    </r>
    <r>
      <rPr>
        <sz val="14"/>
        <rFont val="ＭＳ Ｐ明朝"/>
        <family val="1"/>
      </rPr>
      <t>又は</t>
    </r>
    <r>
      <rPr>
        <sz val="14"/>
        <rFont val="Times New Roman"/>
        <family val="1"/>
      </rPr>
      <t xml:space="preserve"> </t>
    </r>
    <r>
      <rPr>
        <i/>
        <sz val="14"/>
        <rFont val="Times New Roman"/>
        <family val="1"/>
      </rPr>
      <t>Z</t>
    </r>
    <r>
      <rPr>
        <sz val="14"/>
        <rFont val="Times New Roman"/>
        <family val="1"/>
      </rPr>
      <t>=</t>
    </r>
    <r>
      <rPr>
        <i/>
        <sz val="14"/>
        <rFont val="Times New Roman"/>
        <family val="1"/>
      </rPr>
      <t>E</t>
    </r>
    <r>
      <rPr>
        <vertAlign val="subscript"/>
        <sz val="14"/>
        <rFont val="Times New Roman"/>
        <family val="1"/>
      </rPr>
      <t>max</t>
    </r>
    <r>
      <rPr>
        <sz val="14"/>
        <rFont val="Times New Roman"/>
        <family val="1"/>
      </rPr>
      <t xml:space="preserve">/(2×DR) </t>
    </r>
  </si>
  <si>
    <r>
      <t>DL×</t>
    </r>
    <r>
      <rPr>
        <i/>
        <sz val="14"/>
        <rFont val="Times New Roman"/>
        <family val="1"/>
      </rPr>
      <t>R</t>
    </r>
    <r>
      <rPr>
        <sz val="14"/>
        <rFont val="Times New Roman"/>
        <family val="1"/>
      </rPr>
      <t>/</t>
    </r>
    <r>
      <rPr>
        <i/>
        <sz val="14"/>
        <rFont val="Times New Roman"/>
        <family val="1"/>
      </rPr>
      <t>N</t>
    </r>
  </si>
  <si>
    <r>
      <t>e</t>
    </r>
    <r>
      <rPr>
        <sz val="14"/>
        <rFont val="Times New Roman"/>
        <family val="1"/>
      </rPr>
      <t>×</t>
    </r>
    <r>
      <rPr>
        <i/>
        <sz val="14"/>
        <rFont val="Times New Roman"/>
        <family val="1"/>
      </rPr>
      <t>R</t>
    </r>
    <r>
      <rPr>
        <sz val="14"/>
        <rFont val="Times New Roman"/>
        <family val="1"/>
      </rPr>
      <t>/</t>
    </r>
    <r>
      <rPr>
        <sz val="14"/>
        <rFont val="ＭＳ Ｐ明朝"/>
        <family val="1"/>
      </rPr>
      <t>√</t>
    </r>
    <r>
      <rPr>
        <i/>
        <sz val="14"/>
        <rFont val="Times New Roman"/>
        <family val="1"/>
      </rPr>
      <t>N</t>
    </r>
  </si>
  <si>
    <r>
      <t>v</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Y</t>
    </r>
  </si>
  <si>
    <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i/>
        <sz val="14"/>
        <rFont val="Times New Roman"/>
        <family val="1"/>
      </rPr>
      <t>R</t>
    </r>
    <r>
      <rPr>
        <sz val="14"/>
        <rFont val="Times New Roman"/>
        <family val="1"/>
      </rPr>
      <t>×DL/(</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</si>
  <si>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r>
      <t>Δ</t>
    </r>
    <r>
      <rPr>
        <i/>
        <sz val="14"/>
        <rFont val="Times New Roman"/>
        <family val="1"/>
      </rP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i/>
        <sz val="14"/>
        <rFont val="Times New Roman"/>
        <family val="1"/>
      </rPr>
      <t>R</t>
    </r>
    <r>
      <rPr>
        <sz val="14"/>
        <rFont val="Times New Roman"/>
        <family val="1"/>
      </rPr>
      <t>×e/(</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</si>
  <si>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r>
      <t>R</t>
    </r>
    <r>
      <rPr>
        <vertAlign val="subscript"/>
        <sz val="14"/>
        <rFont val="Times New Roman"/>
        <family val="1"/>
      </rPr>
      <t xml:space="preserve">LC </t>
    </r>
    <r>
      <rPr>
        <sz val="14"/>
        <rFont val="Times New Roman"/>
        <family val="1"/>
      </rPr>
      <t xml:space="preserve">/ </t>
    </r>
    <r>
      <rPr>
        <i/>
        <sz val="14"/>
        <rFont val="Times New Roman"/>
        <family val="1"/>
      </rPr>
      <t>N</t>
    </r>
  </si>
  <si>
    <r>
      <t>(</t>
    </r>
    <r>
      <rPr>
        <i/>
        <sz val="14"/>
        <rFont val="Times New Roman"/>
        <family val="1"/>
      </rPr>
      <t>L</t>
    </r>
    <r>
      <rPr>
        <sz val="14"/>
        <rFont val="Times New Roman"/>
        <family val="1"/>
      </rPr>
      <t>/</t>
    </r>
    <r>
      <rPr>
        <i/>
        <sz val="14"/>
        <rFont val="Times New Roman"/>
        <family val="1"/>
      </rPr>
      <t>A</t>
    </r>
    <r>
      <rPr>
        <sz val="14"/>
        <rFont val="Times New Roman"/>
        <family val="1"/>
      </rPr>
      <t>)</t>
    </r>
  </si>
  <si>
    <r>
      <t>(</t>
    </r>
    <r>
      <rPr>
        <i/>
        <sz val="14"/>
        <rFont val="Times New Roman"/>
        <family val="1"/>
      </rPr>
      <t>L</t>
    </r>
    <r>
      <rPr>
        <sz val="14"/>
        <rFont val="Times New Roman"/>
        <family val="1"/>
      </rPr>
      <t>/</t>
    </r>
    <r>
      <rPr>
        <i/>
        <sz val="14"/>
        <rFont val="Times New Roman"/>
        <family val="1"/>
      </rPr>
      <t>A</t>
    </r>
    <r>
      <rPr>
        <sz val="14"/>
        <rFont val="Times New Roman"/>
        <family val="1"/>
      </rPr>
      <t>)</t>
    </r>
    <r>
      <rPr>
        <vertAlign val="subscript"/>
        <sz val="14"/>
        <rFont val="Times New Roman"/>
        <family val="1"/>
      </rPr>
      <t>max</t>
    </r>
  </si>
  <si>
    <r>
      <t>複目量はかり</t>
    </r>
    <r>
      <rPr>
        <b/>
        <sz val="14"/>
        <rFont val="Times New Roman"/>
        <family val="1"/>
      </rPr>
      <t>(multiple range instrument)</t>
    </r>
  </si>
  <si>
    <r>
      <t>アナログ出力モジュールの適合性チェック</t>
    </r>
    <r>
      <rPr>
        <b/>
        <sz val="14"/>
        <rFont val="Times New Roman"/>
        <family val="1"/>
      </rPr>
      <t xml:space="preserve"> </t>
    </r>
    <r>
      <rPr>
        <b/>
        <sz val="14"/>
        <rFont val="ＭＳ Ｐ明朝"/>
        <family val="1"/>
      </rPr>
      <t>－複目量はかり－</t>
    </r>
  </si>
  <si>
    <r>
      <t>（</t>
    </r>
    <r>
      <rPr>
        <sz val="14"/>
        <rFont val="Times New Roman"/>
        <family val="1"/>
      </rPr>
      <t>6c</t>
    </r>
    <r>
      <rPr>
        <sz val="14"/>
        <rFont val="ＭＳ Ｐ明朝"/>
        <family val="1"/>
      </rPr>
      <t>）ロードセルの最小荷重及び複目量はかりの最小の目量</t>
    </r>
    <r>
      <rPr>
        <sz val="14"/>
        <rFont val="Times New Roman"/>
        <family val="1"/>
      </rPr>
      <t>(</t>
    </r>
    <r>
      <rPr>
        <i/>
        <sz val="14"/>
        <rFont val="Times New Roman"/>
        <family val="1"/>
      </rPr>
      <t>e</t>
    </r>
    <r>
      <rPr>
        <vertAlign val="subscript"/>
        <sz val="14"/>
        <rFont val="Times New Roman"/>
        <family val="1"/>
      </rPr>
      <t>1</t>
    </r>
    <r>
      <rPr>
        <sz val="14"/>
        <rFont val="Times New Roman"/>
        <family val="1"/>
      </rPr>
      <t>)</t>
    </r>
  </si>
  <si>
    <r>
      <t>Max</t>
    </r>
    <r>
      <rPr>
        <vertAlign val="subscript"/>
        <sz val="14"/>
        <rFont val="Times New Roman"/>
        <family val="1"/>
      </rPr>
      <t>r</t>
    </r>
    <r>
      <rPr>
        <sz val="14"/>
        <rFont val="Times New Roman"/>
        <family val="1"/>
      </rPr>
      <t>/</t>
    </r>
    <r>
      <rPr>
        <i/>
        <sz val="14"/>
        <rFont val="Times New Roman"/>
        <family val="1"/>
      </rPr>
      <t>e</t>
    </r>
    <r>
      <rPr>
        <vertAlign val="subscript"/>
        <sz val="14"/>
        <rFont val="Times New Roman"/>
        <family val="1"/>
      </rPr>
      <t>1</t>
    </r>
  </si>
  <si>
    <r>
      <t xml:space="preserve">指示装置
</t>
    </r>
    <r>
      <rPr>
        <b/>
        <sz val="14"/>
        <rFont val="Times New Roman"/>
        <family val="1"/>
      </rPr>
      <t>(Indicator)</t>
    </r>
  </si>
  <si>
    <t>製造事業者名</t>
  </si>
  <si>
    <t>型式</t>
  </si>
  <si>
    <t>成績書番号</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</si>
</sst>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000000000"/>
    <numFmt numFmtId="185" formatCode="0.0000000000"/>
    <numFmt numFmtId="186" formatCode="0.00000000"/>
    <numFmt numFmtId="187" formatCode="0.0000000"/>
    <numFmt numFmtId="188" formatCode="0.000000"/>
    <numFmt numFmtId="189" formatCode="0.00000"/>
    <numFmt numFmtId="190" formatCode="0.0000"/>
    <numFmt numFmtId="191" formatCode="0.000"/>
    <numFmt numFmtId="192" formatCode="0.00000000000"/>
    <numFmt numFmtId="193" formatCode="0.0"/>
    <numFmt numFmtId="194" formatCode="yyyy\-mm\-dd"/>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0_ "/>
  </numFmts>
  <fonts count="70">
    <font>
      <sz val="10"/>
      <name val="Arial"/>
      <family val="2"/>
    </font>
    <font>
      <b/>
      <sz val="10"/>
      <name val="Arial"/>
      <family val="2"/>
    </font>
    <font>
      <sz val="10"/>
      <name val="Symbol"/>
      <family val="1"/>
    </font>
    <font>
      <sz val="11"/>
      <name val="Arial"/>
      <family val="2"/>
    </font>
    <font>
      <sz val="8"/>
      <name val="Arial"/>
      <family val="2"/>
    </font>
    <font>
      <vertAlign val="subscript"/>
      <sz val="10"/>
      <name val="Arial"/>
      <family val="2"/>
    </font>
    <font>
      <sz val="9"/>
      <name val="Arial"/>
      <family val="2"/>
    </font>
    <font>
      <i/>
      <sz val="9"/>
      <name val="Arial"/>
      <family val="2"/>
    </font>
    <font>
      <i/>
      <vertAlign val="subscript"/>
      <sz val="9"/>
      <name val="Arial"/>
      <family val="2"/>
    </font>
    <font>
      <sz val="9"/>
      <name val="Symbol"/>
      <family val="1"/>
    </font>
    <font>
      <i/>
      <vertAlign val="superscript"/>
      <sz val="9"/>
      <name val="Arial"/>
      <family val="2"/>
    </font>
    <font>
      <i/>
      <sz val="9"/>
      <name val="Symbol"/>
      <family val="1"/>
    </font>
    <font>
      <sz val="10"/>
      <color indexed="9"/>
      <name val="Arial"/>
      <family val="2"/>
    </font>
    <font>
      <sz val="10"/>
      <color indexed="11"/>
      <name val="Arial"/>
      <family val="2"/>
    </font>
    <font>
      <sz val="8"/>
      <color indexed="11"/>
      <name val="Arial"/>
      <family val="2"/>
    </font>
    <font>
      <sz val="10"/>
      <name val="Arial Narrow"/>
      <family val="2"/>
    </font>
    <font>
      <vertAlign val="subscript"/>
      <sz val="10"/>
      <name val="Arial Narrow"/>
      <family val="2"/>
    </font>
    <font>
      <sz val="9"/>
      <name val="Arial Narrow"/>
      <family val="2"/>
    </font>
    <font>
      <sz val="8"/>
      <name val="Arial Narrow"/>
      <family val="2"/>
    </font>
    <font>
      <i/>
      <sz val="11"/>
      <name val="Arial"/>
      <family val="2"/>
    </font>
    <font>
      <sz val="6"/>
      <name val="ＭＳ Ｐゴシック"/>
      <family val="3"/>
    </font>
    <font>
      <sz val="14"/>
      <name val="ＭＳ Ｐ明朝"/>
      <family val="1"/>
    </font>
    <font>
      <b/>
      <sz val="14"/>
      <name val="ＭＳ Ｐ明朝"/>
      <family val="1"/>
    </font>
    <font>
      <vertAlign val="superscript"/>
      <sz val="14"/>
      <name val="ＭＳ Ｐ明朝"/>
      <family val="1"/>
    </font>
    <font>
      <sz val="14"/>
      <color indexed="8"/>
      <name val="ＭＳ Ｐ明朝"/>
      <family val="1"/>
    </font>
    <font>
      <sz val="14"/>
      <color indexed="10"/>
      <name val="ＭＳ Ｐ明朝"/>
      <family val="1"/>
    </font>
    <font>
      <b/>
      <sz val="14"/>
      <name val="Times New Roman"/>
      <family val="1"/>
    </font>
    <font>
      <sz val="14"/>
      <name val="Times New Roman"/>
      <family val="1"/>
    </font>
    <font>
      <sz val="14"/>
      <color indexed="9"/>
      <name val="Times New Roman"/>
      <family val="1"/>
    </font>
    <font>
      <sz val="14"/>
      <color indexed="11"/>
      <name val="Times New Roman"/>
      <family val="1"/>
    </font>
    <font>
      <vertAlign val="subscript"/>
      <sz val="14"/>
      <name val="Times New Roman"/>
      <family val="1"/>
    </font>
    <font>
      <vertAlign val="superscript"/>
      <sz val="14"/>
      <name val="Times New Roman"/>
      <family val="1"/>
    </font>
    <font>
      <sz val="14"/>
      <color indexed="8"/>
      <name val="Times New Roman"/>
      <family val="1"/>
    </font>
    <font>
      <sz val="14"/>
      <color indexed="10"/>
      <name val="Times New Roman"/>
      <family val="1"/>
    </font>
    <font>
      <i/>
      <sz val="14"/>
      <name val="Times New Roman"/>
      <family val="1"/>
    </font>
    <font>
      <i/>
      <vertAlign val="subscript"/>
      <sz val="14"/>
      <name val="Times New Roman"/>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dotted">
        <color indexed="11"/>
      </left>
      <right style="dotted">
        <color indexed="11"/>
      </right>
      <top style="dotted">
        <color indexed="11"/>
      </top>
      <bottom style="dotted">
        <color indexed="11"/>
      </bottom>
    </border>
    <border>
      <left>
        <color indexed="63"/>
      </left>
      <right style="thin"/>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thin"/>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left style="thin"/>
      <right>
        <color indexed="63"/>
      </right>
      <top style="thin"/>
      <bottom style="dotted"/>
    </border>
    <border>
      <left style="medium"/>
      <right>
        <color indexed="63"/>
      </right>
      <top style="medium"/>
      <bottom style="medium"/>
    </border>
    <border>
      <left style="thin"/>
      <right>
        <color indexed="63"/>
      </right>
      <top style="medium"/>
      <bottom style="medium"/>
    </border>
    <border>
      <left style="thin"/>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medium"/>
    </border>
    <border>
      <left>
        <color indexed="63"/>
      </left>
      <right>
        <color indexed="63"/>
      </right>
      <top style="medium"/>
      <bottom>
        <color indexed="63"/>
      </bottom>
    </border>
    <border>
      <left style="medium"/>
      <right style="thin"/>
      <top>
        <color indexed="63"/>
      </top>
      <bottom style="medium"/>
    </border>
    <border>
      <left style="thin"/>
      <right style="medium"/>
      <top style="thin"/>
      <bottom>
        <color indexed="63"/>
      </bottom>
    </border>
    <border>
      <left>
        <color indexed="63"/>
      </left>
      <right style="thin"/>
      <top style="thin"/>
      <bottom>
        <color indexed="63"/>
      </bottom>
    </border>
    <border>
      <left style="thin"/>
      <right>
        <color indexed="63"/>
      </right>
      <top style="dotted"/>
      <bottom style="thin"/>
    </border>
    <border>
      <left style="thin"/>
      <right style="medium"/>
      <top style="dotted"/>
      <bottom style="thin"/>
    </border>
    <border>
      <left style="thin"/>
      <right style="medium"/>
      <top>
        <color indexed="63"/>
      </top>
      <bottom style="dotted"/>
    </border>
    <border>
      <left style="thin"/>
      <right style="medium"/>
      <top>
        <color indexed="63"/>
      </top>
      <bottom>
        <color indexed="63"/>
      </bottom>
    </border>
    <border>
      <left style="thin"/>
      <right style="medium"/>
      <top style="medium"/>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thin"/>
      <top style="medium"/>
      <bottom style="thin"/>
    </border>
    <border>
      <left>
        <color indexed="63"/>
      </left>
      <right style="thin"/>
      <top style="thin"/>
      <bottom style="medium"/>
    </border>
    <border>
      <left>
        <color indexed="63"/>
      </left>
      <right style="thin"/>
      <top style="thin"/>
      <bottom style="dotted"/>
    </border>
    <border>
      <left style="thin"/>
      <right>
        <color indexed="63"/>
      </right>
      <top style="dashed"/>
      <bottom style="thin"/>
    </border>
    <border>
      <left>
        <color indexed="63"/>
      </left>
      <right style="thin"/>
      <top style="dashed"/>
      <bottom style="thin"/>
    </border>
    <border>
      <left>
        <color indexed="63"/>
      </left>
      <right style="thin"/>
      <top style="dotted"/>
      <bottom style="thin"/>
    </border>
    <border>
      <left style="thin"/>
      <right>
        <color indexed="63"/>
      </right>
      <top style="thin"/>
      <bottom style="dashed"/>
    </border>
    <border>
      <left>
        <color indexed="63"/>
      </left>
      <right style="thin"/>
      <top style="thin"/>
      <bottom style="dashed"/>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373">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centerContinuous"/>
    </xf>
    <xf numFmtId="0" fontId="0" fillId="0" borderId="10" xfId="0" applyBorder="1" applyAlignment="1">
      <alignment/>
    </xf>
    <xf numFmtId="0" fontId="0" fillId="0" borderId="0" xfId="0" applyNumberFormat="1" applyAlignment="1">
      <alignment/>
    </xf>
    <xf numFmtId="0" fontId="9"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3" fillId="34" borderId="12" xfId="0" applyFont="1" applyFill="1" applyBorder="1" applyAlignment="1">
      <alignment/>
    </xf>
    <xf numFmtId="0" fontId="3" fillId="34" borderId="0" xfId="0" applyFont="1" applyFill="1" applyBorder="1" applyAlignment="1">
      <alignment/>
    </xf>
    <xf numFmtId="0" fontId="0" fillId="34" borderId="0" xfId="0" applyFill="1" applyAlignment="1">
      <alignment/>
    </xf>
    <xf numFmtId="0" fontId="6" fillId="33" borderId="11" xfId="0" applyFont="1" applyFill="1" applyBorder="1" applyAlignment="1">
      <alignment horizontal="center" vertical="center"/>
    </xf>
    <xf numFmtId="0" fontId="6" fillId="33" borderId="13" xfId="0" applyFont="1" applyFill="1" applyBorder="1" applyAlignment="1">
      <alignment vertical="center"/>
    </xf>
    <xf numFmtId="0" fontId="0" fillId="33" borderId="0" xfId="0" applyFill="1" applyAlignment="1">
      <alignment horizontal="centerContinuous" vertical="center"/>
    </xf>
    <xf numFmtId="0" fontId="0" fillId="34" borderId="12" xfId="0" applyFill="1" applyBorder="1" applyAlignment="1">
      <alignment/>
    </xf>
    <xf numFmtId="0" fontId="3" fillId="34" borderId="12" xfId="0" applyFont="1" applyFill="1" applyBorder="1" applyAlignment="1">
      <alignment horizontal="center"/>
    </xf>
    <xf numFmtId="0" fontId="0" fillId="34" borderId="0" xfId="0" applyFill="1" applyAlignment="1">
      <alignment horizontal="center"/>
    </xf>
    <xf numFmtId="0" fontId="0" fillId="0" borderId="0" xfId="0" applyAlignment="1" applyProtection="1">
      <alignment/>
      <protection/>
    </xf>
    <xf numFmtId="0" fontId="6" fillId="0" borderId="14" xfId="0" applyFont="1" applyFill="1" applyBorder="1" applyAlignment="1">
      <alignment vertical="center"/>
    </xf>
    <xf numFmtId="0" fontId="6" fillId="0" borderId="15" xfId="0" applyFont="1" applyFill="1" applyBorder="1" applyAlignment="1">
      <alignment vertical="center"/>
    </xf>
    <xf numFmtId="0" fontId="0" fillId="0" borderId="0" xfId="0" applyFill="1" applyAlignment="1">
      <alignment/>
    </xf>
    <xf numFmtId="0" fontId="0" fillId="0" borderId="0" xfId="0" applyFill="1" applyAlignment="1">
      <alignment vertical="center"/>
    </xf>
    <xf numFmtId="49" fontId="0" fillId="0" borderId="0" xfId="0" applyNumberFormat="1" applyFill="1" applyAlignment="1">
      <alignment vertical="center"/>
    </xf>
    <xf numFmtId="0" fontId="0" fillId="0" borderId="0" xfId="0" applyNumberFormat="1" applyFill="1" applyAlignment="1">
      <alignment horizontal="left" vertical="center" indent="1"/>
    </xf>
    <xf numFmtId="0" fontId="7"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0" xfId="0" applyFill="1" applyAlignment="1">
      <alignment horizontal="centerContinuous"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11" fillId="0" borderId="11" xfId="0" applyFont="1" applyFill="1" applyBorder="1" applyAlignment="1">
      <alignment horizontal="center" vertical="center"/>
    </xf>
    <xf numFmtId="0" fontId="0" fillId="0" borderId="0" xfId="0" applyNumberFormat="1" applyFill="1" applyAlignment="1">
      <alignment horizontal="center" vertical="center"/>
    </xf>
    <xf numFmtId="0" fontId="7"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horizontal="left" vertical="center" indent="1"/>
    </xf>
    <xf numFmtId="0" fontId="7" fillId="0" borderId="11" xfId="0" applyFont="1" applyFill="1" applyBorder="1" applyAlignment="1">
      <alignment horizontal="centerContinuous" vertical="center"/>
    </xf>
    <xf numFmtId="0" fontId="0" fillId="0" borderId="0" xfId="0" applyFill="1" applyBorder="1" applyAlignment="1">
      <alignment horizontal="center" vertical="center"/>
    </xf>
    <xf numFmtId="0" fontId="7" fillId="0" borderId="13" xfId="0" applyFont="1" applyFill="1" applyBorder="1" applyAlignment="1">
      <alignment horizontal="centerContinuous" vertical="center"/>
    </xf>
    <xf numFmtId="0" fontId="0" fillId="0" borderId="0" xfId="0" applyNumberFormat="1" applyFill="1" applyAlignment="1">
      <alignment/>
    </xf>
    <xf numFmtId="0" fontId="0" fillId="0" borderId="0" xfId="0" applyFill="1" applyBorder="1" applyAlignment="1">
      <alignment vertical="center"/>
    </xf>
    <xf numFmtId="0" fontId="0" fillId="0" borderId="0" xfId="0" applyFill="1" applyBorder="1" applyAlignment="1">
      <alignment horizontal="left" vertical="center"/>
    </xf>
    <xf numFmtId="0" fontId="6" fillId="0" borderId="11" xfId="0" applyFont="1" applyFill="1" applyBorder="1" applyAlignment="1">
      <alignment horizontal="center" vertical="center"/>
    </xf>
    <xf numFmtId="0" fontId="0" fillId="0" borderId="0" xfId="0" applyFill="1" applyAlignment="1">
      <alignment horizontal="center" vertical="center"/>
    </xf>
    <xf numFmtId="0" fontId="6" fillId="0" borderId="13" xfId="0" applyFont="1" applyFill="1" applyBorder="1" applyAlignment="1">
      <alignment vertical="center"/>
    </xf>
    <xf numFmtId="0" fontId="0" fillId="0" borderId="0" xfId="0" applyFill="1" applyAlignment="1">
      <alignment horizontal="center"/>
    </xf>
    <xf numFmtId="0" fontId="1"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vertical="center"/>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0" xfId="0" applyFont="1" applyFill="1" applyBorder="1" applyAlignment="1" applyProtection="1">
      <alignment horizontal="right"/>
      <protection/>
    </xf>
    <xf numFmtId="0" fontId="3" fillId="0" borderId="12" xfId="0" applyFont="1" applyBorder="1" applyAlignment="1" applyProtection="1">
      <alignment/>
      <protection/>
    </xf>
    <xf numFmtId="0" fontId="0" fillId="0" borderId="12" xfId="0"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Fill="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4" xfId="0" applyFont="1" applyFill="1" applyBorder="1" applyAlignment="1" applyProtection="1">
      <alignment horizontal="centerContinuous" vertical="center"/>
      <protection/>
    </xf>
    <xf numFmtId="0" fontId="6" fillId="0" borderId="13" xfId="0" applyFont="1" applyFill="1" applyBorder="1" applyAlignment="1" applyProtection="1">
      <alignment horizontal="centerContinuous"/>
      <protection/>
    </xf>
    <xf numFmtId="0" fontId="6" fillId="0" borderId="11" xfId="0" applyFont="1" applyFill="1" applyBorder="1" applyAlignment="1" applyProtection="1">
      <alignment horizontal="centerContinuous" vertical="center"/>
      <protection/>
    </xf>
    <xf numFmtId="0" fontId="6" fillId="35"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Continuous" vertical="center"/>
      <protection/>
    </xf>
    <xf numFmtId="0" fontId="0" fillId="36" borderId="11" xfId="0" applyNumberFormat="1" applyFill="1" applyBorder="1" applyAlignment="1" applyProtection="1">
      <alignment horizontal="center" vertical="center"/>
      <protection/>
    </xf>
    <xf numFmtId="0" fontId="0" fillId="0" borderId="0" xfId="0" applyNumberFormat="1" applyFill="1" applyAlignment="1" applyProtection="1">
      <alignment horizontal="center" vertical="center"/>
      <protection/>
    </xf>
    <xf numFmtId="0" fontId="6" fillId="0" borderId="11" xfId="0" applyFont="1" applyFill="1" applyBorder="1" applyAlignment="1" applyProtection="1">
      <alignment vertical="center"/>
      <protection/>
    </xf>
    <xf numFmtId="0" fontId="6" fillId="0" borderId="11"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49" fontId="0" fillId="0" borderId="0" xfId="0" applyNumberFormat="1" applyFill="1" applyAlignment="1" applyProtection="1">
      <alignment horizontal="left" vertical="center" indent="1"/>
      <protection/>
    </xf>
    <xf numFmtId="0" fontId="6" fillId="0" borderId="12" xfId="0" applyFont="1" applyFill="1" applyBorder="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pplyProtection="1">
      <alignment horizontal="centerContinuous" vertical="center"/>
      <protection/>
    </xf>
    <xf numFmtId="0" fontId="6" fillId="33" borderId="18"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0" fillId="0" borderId="0" xfId="0" applyNumberFormat="1" applyAlignment="1" applyProtection="1">
      <alignment/>
      <protection/>
    </xf>
    <xf numFmtId="0" fontId="6" fillId="0" borderId="15"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horizontal="left" vertical="center" indent="1"/>
      <protection/>
    </xf>
    <xf numFmtId="0" fontId="6" fillId="0" borderId="16"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0" xfId="0" applyNumberFormat="1" applyFill="1" applyAlignment="1" applyProtection="1">
      <alignment/>
      <protection/>
    </xf>
    <xf numFmtId="2" fontId="6" fillId="35" borderId="11"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Continuous" vertical="center"/>
      <protection/>
    </xf>
    <xf numFmtId="0" fontId="7" fillId="0" borderId="13" xfId="0" applyFont="1" applyFill="1" applyBorder="1" applyAlignment="1" applyProtection="1">
      <alignment horizontal="centerContinuous" vertical="center"/>
      <protection/>
    </xf>
    <xf numFmtId="0" fontId="6" fillId="0" borderId="14"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7" fillId="0" borderId="11" xfId="0" applyFont="1" applyFill="1" applyBorder="1" applyAlignment="1" applyProtection="1">
      <alignment horizontal="center" vertical="center"/>
      <protection/>
    </xf>
    <xf numFmtId="2" fontId="6" fillId="35" borderId="11" xfId="0" applyNumberFormat="1" applyFont="1" applyFill="1" applyBorder="1" applyAlignment="1" applyProtection="1">
      <alignment horizontal="center" vertical="center"/>
      <protection/>
    </xf>
    <xf numFmtId="0" fontId="0" fillId="0" borderId="0" xfId="0" applyNumberFormat="1" applyFill="1" applyAlignment="1" applyProtection="1">
      <alignment horizontal="left" vertical="center" indent="1"/>
      <protection/>
    </xf>
    <xf numFmtId="0" fontId="11" fillId="0" borderId="11" xfId="0" applyFont="1" applyFill="1" applyBorder="1" applyAlignment="1" applyProtection="1">
      <alignment horizontal="center" vertical="center"/>
      <protection/>
    </xf>
    <xf numFmtId="49" fontId="0" fillId="0" borderId="0" xfId="0" applyNumberFormat="1" applyFill="1" applyAlignment="1" applyProtection="1">
      <alignment vertical="center"/>
      <protection/>
    </xf>
    <xf numFmtId="0" fontId="0" fillId="0" borderId="10" xfId="0" applyBorder="1" applyAlignment="1" applyProtection="1">
      <alignment/>
      <protection/>
    </xf>
    <xf numFmtId="0" fontId="4" fillId="0" borderId="10" xfId="0" applyFont="1" applyBorder="1" applyAlignment="1" applyProtection="1">
      <alignment/>
      <protection/>
    </xf>
    <xf numFmtId="0" fontId="4" fillId="0" borderId="10" xfId="0" applyFont="1" applyBorder="1" applyAlignment="1" applyProtection="1">
      <alignment horizontal="centerContinuous"/>
      <protection/>
    </xf>
    <xf numFmtId="0" fontId="4" fillId="0" borderId="0" xfId="0" applyFont="1" applyAlignment="1" applyProtection="1">
      <alignment/>
      <protection/>
    </xf>
    <xf numFmtId="0" fontId="6" fillId="33" borderId="14"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6" fillId="33" borderId="11" xfId="0" applyFont="1" applyFill="1" applyBorder="1" applyAlignment="1" applyProtection="1">
      <alignment horizontal="left" vertical="center" indent="1"/>
      <protection/>
    </xf>
    <xf numFmtId="0" fontId="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2" fillId="0" borderId="0" xfId="0" applyFont="1" applyFill="1" applyAlignment="1" applyProtection="1">
      <alignment vertical="center"/>
      <protection/>
    </xf>
    <xf numFmtId="0" fontId="12" fillId="0" borderId="0" xfId="0" applyFont="1" applyAlignment="1">
      <alignment/>
    </xf>
    <xf numFmtId="0" fontId="12" fillId="0" borderId="0" xfId="0" applyFont="1" applyFill="1" applyAlignment="1" applyProtection="1">
      <alignment/>
      <protection/>
    </xf>
    <xf numFmtId="49" fontId="12" fillId="0" borderId="0" xfId="0" applyNumberFormat="1" applyFont="1" applyFill="1" applyAlignment="1" applyProtection="1">
      <alignment horizontal="center" vertical="center"/>
      <protection/>
    </xf>
    <xf numFmtId="0" fontId="6" fillId="35" borderId="11" xfId="0" applyNumberFormat="1"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locked="0"/>
    </xf>
    <xf numFmtId="0" fontId="13" fillId="0" borderId="0" xfId="0" applyFont="1" applyFill="1" applyAlignment="1" applyProtection="1">
      <alignment vertical="center"/>
      <protection/>
    </xf>
    <xf numFmtId="0" fontId="14" fillId="0" borderId="0" xfId="0" applyFont="1" applyFill="1" applyAlignment="1">
      <alignment horizontal="center"/>
    </xf>
    <xf numFmtId="2" fontId="14" fillId="0" borderId="20" xfId="0" applyNumberFormat="1" applyFont="1" applyFill="1" applyBorder="1" applyAlignment="1" applyProtection="1">
      <alignment horizontal="center" vertical="center"/>
      <protection/>
    </xf>
    <xf numFmtId="0" fontId="14" fillId="0" borderId="0" xfId="0" applyFont="1" applyAlignment="1">
      <alignment horizontal="center"/>
    </xf>
    <xf numFmtId="0" fontId="6" fillId="34" borderId="17" xfId="0" applyFont="1" applyFill="1" applyBorder="1" applyAlignment="1" applyProtection="1">
      <alignment vertical="center"/>
      <protection/>
    </xf>
    <xf numFmtId="0" fontId="6" fillId="34" borderId="11" xfId="0" applyFont="1" applyFill="1" applyBorder="1" applyAlignment="1" applyProtection="1">
      <alignment horizontal="left" vertical="center" indent="1"/>
      <protection/>
    </xf>
    <xf numFmtId="0" fontId="9" fillId="34" borderId="11"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indent="1"/>
      <protection/>
    </xf>
    <xf numFmtId="0" fontId="6" fillId="0" borderId="21" xfId="0" applyFont="1" applyFill="1" applyBorder="1" applyAlignment="1" applyProtection="1">
      <alignment vertical="center"/>
      <protection/>
    </xf>
    <xf numFmtId="0" fontId="3" fillId="34" borderId="10" xfId="0" applyFont="1" applyFill="1" applyBorder="1" applyAlignment="1" applyProtection="1">
      <alignment/>
      <protection hidden="1"/>
    </xf>
    <xf numFmtId="0" fontId="0" fillId="36" borderId="0" xfId="0" applyNumberForma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Alignment="1" applyProtection="1">
      <alignment horizontal="right" vertical="center"/>
      <protection/>
    </xf>
    <xf numFmtId="0" fontId="6" fillId="0" borderId="0" xfId="0" applyFont="1" applyFill="1" applyAlignment="1" applyProtection="1">
      <alignment horizontal="right" vertical="center"/>
      <protection/>
    </xf>
    <xf numFmtId="194" fontId="4" fillId="0" borderId="10" xfId="0" applyNumberFormat="1" applyFont="1" applyBorder="1" applyAlignment="1" applyProtection="1">
      <alignment horizontal="center"/>
      <protection/>
    </xf>
    <xf numFmtId="0" fontId="15" fillId="0" borderId="0" xfId="0" applyFont="1" applyFill="1" applyAlignment="1" applyProtection="1">
      <alignment vertical="center"/>
      <protection/>
    </xf>
    <xf numFmtId="0" fontId="15" fillId="0" borderId="0" xfId="0" applyFont="1" applyFill="1" applyAlignment="1" applyProtection="1">
      <alignment/>
      <protection/>
    </xf>
    <xf numFmtId="0" fontId="17" fillId="0" borderId="0" xfId="0" applyFont="1" applyFill="1" applyAlignment="1" applyProtection="1">
      <alignment horizontal="right" vertical="center"/>
      <protection/>
    </xf>
    <xf numFmtId="0" fontId="18" fillId="0" borderId="0" xfId="0" applyFont="1" applyFill="1" applyAlignment="1" applyProtection="1">
      <alignment horizontal="right" vertical="center"/>
      <protection/>
    </xf>
    <xf numFmtId="0" fontId="17" fillId="0" borderId="15" xfId="0" applyFont="1" applyFill="1" applyBorder="1" applyAlignment="1" applyProtection="1">
      <alignment vertical="center"/>
      <protection/>
    </xf>
    <xf numFmtId="0" fontId="21" fillId="34" borderId="11" xfId="0" applyFont="1" applyFill="1" applyBorder="1" applyAlignment="1" applyProtection="1">
      <alignment horizontal="center" vertical="center"/>
      <protection/>
    </xf>
    <xf numFmtId="0" fontId="22" fillId="34" borderId="0" xfId="0" applyFont="1" applyFill="1" applyAlignment="1" applyProtection="1">
      <alignment horizontal="right"/>
      <protection hidden="1"/>
    </xf>
    <xf numFmtId="0" fontId="21" fillId="34" borderId="0" xfId="0" applyFont="1" applyFill="1" applyAlignment="1">
      <alignment horizontal="left"/>
    </xf>
    <xf numFmtId="49" fontId="21" fillId="34" borderId="11" xfId="0" applyNumberFormat="1" applyFont="1" applyFill="1" applyBorder="1" applyAlignment="1" applyProtection="1">
      <alignment horizontal="center" vertical="center"/>
      <protection/>
    </xf>
    <xf numFmtId="0" fontId="21" fillId="34" borderId="11" xfId="0" applyFont="1" applyFill="1" applyBorder="1" applyAlignment="1">
      <alignment horizontal="center" vertical="center"/>
    </xf>
    <xf numFmtId="0" fontId="22" fillId="34" borderId="22" xfId="0" applyFont="1" applyFill="1" applyBorder="1" applyAlignment="1" applyProtection="1">
      <alignment horizontal="center" vertical="center" wrapText="1"/>
      <protection hidden="1"/>
    </xf>
    <xf numFmtId="0" fontId="21" fillId="0" borderId="23" xfId="0" applyFont="1" applyFill="1" applyBorder="1" applyAlignment="1" applyProtection="1">
      <alignment horizontal="left" vertical="center" wrapText="1"/>
      <protection hidden="1"/>
    </xf>
    <xf numFmtId="0" fontId="21" fillId="34" borderId="0" xfId="0" applyFont="1" applyFill="1" applyAlignment="1" applyProtection="1">
      <alignment vertical="center"/>
      <protection/>
    </xf>
    <xf numFmtId="0" fontId="21" fillId="0" borderId="24" xfId="0" applyFont="1" applyFill="1" applyBorder="1" applyAlignment="1" applyProtection="1">
      <alignment horizontal="center" vertical="center"/>
      <protection hidden="1"/>
    </xf>
    <xf numFmtId="0" fontId="21" fillId="37" borderId="13" xfId="0" applyFont="1" applyFill="1" applyBorder="1" applyAlignment="1" applyProtection="1">
      <alignment horizontal="left" vertical="center"/>
      <protection/>
    </xf>
    <xf numFmtId="0" fontId="21" fillId="0" borderId="11" xfId="0" applyFont="1" applyFill="1" applyBorder="1" applyAlignment="1" applyProtection="1">
      <alignment horizontal="left" vertical="center" wrapText="1"/>
      <protection hidden="1"/>
    </xf>
    <xf numFmtId="0" fontId="24" fillId="0" borderId="11" xfId="0" applyFont="1" applyFill="1" applyBorder="1" applyAlignment="1" applyProtection="1">
      <alignment horizontal="left" vertical="center" wrapText="1"/>
      <protection hidden="1"/>
    </xf>
    <xf numFmtId="0" fontId="21" fillId="0" borderId="11" xfId="0" applyFont="1" applyFill="1" applyBorder="1" applyAlignment="1" applyProtection="1">
      <alignment horizontal="center" vertical="center" wrapText="1"/>
      <protection hidden="1"/>
    </xf>
    <xf numFmtId="0" fontId="21" fillId="0" borderId="25" xfId="0" applyFont="1" applyFill="1" applyBorder="1" applyAlignment="1" applyProtection="1">
      <alignment horizontal="left" vertical="center" wrapText="1"/>
      <protection hidden="1"/>
    </xf>
    <xf numFmtId="0" fontId="21" fillId="0" borderId="26" xfId="0" applyFont="1" applyFill="1" applyBorder="1" applyAlignment="1" applyProtection="1">
      <alignment horizontal="left" vertical="center" wrapText="1"/>
      <protection hidden="1"/>
    </xf>
    <xf numFmtId="0" fontId="21" fillId="0" borderId="14" xfId="0" applyFont="1" applyFill="1" applyBorder="1" applyAlignment="1" applyProtection="1">
      <alignment horizontal="left" vertical="center" wrapText="1"/>
      <protection hidden="1"/>
    </xf>
    <xf numFmtId="0" fontId="21" fillId="0" borderId="27" xfId="0" applyFont="1" applyFill="1" applyBorder="1" applyAlignment="1" applyProtection="1">
      <alignment horizontal="left" vertical="center" wrapText="1"/>
      <protection hidden="1"/>
    </xf>
    <xf numFmtId="0" fontId="21" fillId="0" borderId="18" xfId="0" applyFont="1" applyFill="1" applyBorder="1" applyAlignment="1" applyProtection="1">
      <alignment horizontal="left" vertical="center" wrapText="1"/>
      <protection hidden="1"/>
    </xf>
    <xf numFmtId="191" fontId="21" fillId="37" borderId="17" xfId="0" applyNumberFormat="1" applyFont="1" applyFill="1" applyBorder="1" applyAlignment="1" applyProtection="1">
      <alignment horizontal="left" vertical="center"/>
      <protection/>
    </xf>
    <xf numFmtId="0" fontId="21" fillId="34" borderId="28" xfId="0" applyFont="1" applyFill="1" applyBorder="1" applyAlignment="1" applyProtection="1">
      <alignment horizontal="center" vertical="center"/>
      <protection/>
    </xf>
    <xf numFmtId="49" fontId="21" fillId="34" borderId="28" xfId="0" applyNumberFormat="1" applyFont="1" applyFill="1" applyBorder="1" applyAlignment="1" applyProtection="1">
      <alignment horizontal="center" vertical="center"/>
      <protection/>
    </xf>
    <xf numFmtId="0" fontId="21" fillId="34" borderId="28" xfId="0" applyFont="1" applyFill="1" applyBorder="1" applyAlignment="1">
      <alignment horizontal="center" vertical="center"/>
    </xf>
    <xf numFmtId="0" fontId="21" fillId="0" borderId="29" xfId="0" applyFont="1" applyFill="1" applyBorder="1" applyAlignment="1" applyProtection="1">
      <alignment horizontal="left" vertical="center" wrapText="1"/>
      <protection hidden="1"/>
    </xf>
    <xf numFmtId="0" fontId="21" fillId="37" borderId="17" xfId="0" applyFont="1" applyFill="1" applyBorder="1" applyAlignment="1" applyProtection="1">
      <alignment horizontal="left" vertical="center"/>
      <protection/>
    </xf>
    <xf numFmtId="0" fontId="21" fillId="0" borderId="16" xfId="0" applyFont="1" applyFill="1" applyBorder="1" applyAlignment="1" applyProtection="1">
      <alignment horizontal="left" vertical="center" wrapText="1"/>
      <protection hidden="1"/>
    </xf>
    <xf numFmtId="0" fontId="21" fillId="34" borderId="0" xfId="0" applyFont="1" applyFill="1" applyAlignment="1" applyProtection="1">
      <alignment horizontal="left" vertical="center"/>
      <protection/>
    </xf>
    <xf numFmtId="0" fontId="22" fillId="34" borderId="30" xfId="0" applyFont="1" applyFill="1" applyBorder="1" applyAlignment="1" applyProtection="1">
      <alignment vertical="center" wrapText="1"/>
      <protection hidden="1"/>
    </xf>
    <xf numFmtId="0" fontId="21" fillId="0" borderId="31" xfId="0" applyFont="1" applyFill="1" applyBorder="1" applyAlignment="1" applyProtection="1">
      <alignment horizontal="left" vertical="center" wrapText="1"/>
      <protection hidden="1"/>
    </xf>
    <xf numFmtId="0" fontId="27" fillId="34" borderId="0" xfId="0" applyFont="1" applyFill="1" applyAlignment="1" applyProtection="1">
      <alignment vertical="top"/>
      <protection/>
    </xf>
    <xf numFmtId="0" fontId="26" fillId="34" borderId="0" xfId="0" applyFont="1" applyFill="1" applyAlignment="1" applyProtection="1">
      <alignment horizontal="center"/>
      <protection/>
    </xf>
    <xf numFmtId="0" fontId="27" fillId="0" borderId="0" xfId="0" applyFont="1" applyAlignment="1" applyProtection="1">
      <alignment vertical="top"/>
      <protection/>
    </xf>
    <xf numFmtId="0" fontId="26" fillId="34" borderId="0" xfId="0" applyFont="1" applyFill="1" applyAlignment="1" applyProtection="1">
      <alignment horizontal="right"/>
      <protection hidden="1"/>
    </xf>
    <xf numFmtId="0" fontId="27" fillId="34" borderId="0" xfId="0" applyFont="1" applyFill="1" applyAlignment="1">
      <alignment horizontal="left"/>
    </xf>
    <xf numFmtId="0" fontId="27" fillId="34" borderId="0" xfId="0" applyFont="1" applyFill="1" applyAlignment="1" applyProtection="1">
      <alignment vertical="top"/>
      <protection hidden="1"/>
    </xf>
    <xf numFmtId="0" fontId="27" fillId="0" borderId="0" xfId="0" applyFont="1" applyFill="1" applyAlignment="1" applyProtection="1">
      <alignment horizontal="left" vertical="top"/>
      <protection hidden="1"/>
    </xf>
    <xf numFmtId="0" fontId="27" fillId="0" borderId="0" xfId="0" applyFont="1" applyFill="1" applyAlignment="1" applyProtection="1">
      <alignment horizontal="center" vertical="top" wrapText="1"/>
      <protection hidden="1"/>
    </xf>
    <xf numFmtId="0" fontId="27" fillId="0" borderId="0" xfId="0" applyFont="1" applyFill="1" applyAlignment="1" applyProtection="1">
      <alignment vertical="top" wrapText="1"/>
      <protection hidden="1"/>
    </xf>
    <xf numFmtId="0" fontId="27" fillId="0" borderId="0" xfId="0" applyFont="1" applyFill="1" applyAlignment="1" applyProtection="1">
      <alignment horizontal="center" vertical="center" wrapText="1"/>
      <protection hidden="1"/>
    </xf>
    <xf numFmtId="0" fontId="28" fillId="34" borderId="0" xfId="0" applyFont="1" applyFill="1" applyAlignment="1" applyProtection="1">
      <alignment/>
      <protection/>
    </xf>
    <xf numFmtId="0" fontId="29" fillId="34" borderId="0" xfId="0" applyFont="1" applyFill="1" applyAlignment="1" applyProtection="1">
      <alignment vertical="center"/>
      <protection/>
    </xf>
    <xf numFmtId="0" fontId="28" fillId="34" borderId="0" xfId="0" applyFont="1" applyFill="1" applyAlignment="1" applyProtection="1">
      <alignment vertical="center"/>
      <protection/>
    </xf>
    <xf numFmtId="49" fontId="28" fillId="34" borderId="0" xfId="0" applyNumberFormat="1" applyFont="1" applyFill="1" applyAlignment="1" applyProtection="1">
      <alignment horizontal="center" vertical="center"/>
      <protection/>
    </xf>
    <xf numFmtId="0" fontId="27" fillId="34" borderId="0" xfId="0" applyFont="1" applyFill="1" applyAlignment="1">
      <alignment/>
    </xf>
    <xf numFmtId="0" fontId="27" fillId="34" borderId="0" xfId="0" applyFont="1" applyFill="1" applyAlignment="1" applyProtection="1">
      <alignment/>
      <protection/>
    </xf>
    <xf numFmtId="0" fontId="27" fillId="34" borderId="11" xfId="0" applyFont="1" applyFill="1" applyBorder="1" applyAlignment="1" applyProtection="1">
      <alignment horizontal="center" vertical="center"/>
      <protection/>
    </xf>
    <xf numFmtId="0" fontId="27" fillId="0" borderId="0" xfId="0" applyFont="1" applyAlignment="1" applyProtection="1">
      <alignment/>
      <protection/>
    </xf>
    <xf numFmtId="0" fontId="27" fillId="0" borderId="32" xfId="0" applyFont="1" applyFill="1" applyBorder="1" applyAlignment="1" applyProtection="1">
      <alignment horizontal="center" vertical="center"/>
      <protection hidden="1"/>
    </xf>
    <xf numFmtId="0" fontId="27" fillId="34" borderId="0" xfId="0" applyFont="1" applyFill="1" applyAlignment="1" applyProtection="1">
      <alignment vertical="center"/>
      <protection/>
    </xf>
    <xf numFmtId="0" fontId="27" fillId="37" borderId="11"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27" fillId="34" borderId="11" xfId="0" applyNumberFormat="1" applyFont="1" applyFill="1" applyBorder="1" applyAlignment="1" applyProtection="1">
      <alignment horizontal="center" vertical="center"/>
      <protection/>
    </xf>
    <xf numFmtId="0" fontId="27" fillId="0" borderId="0" xfId="0" applyFont="1" applyAlignment="1" applyProtection="1">
      <alignment vertical="center"/>
      <protection/>
    </xf>
    <xf numFmtId="0" fontId="26" fillId="34" borderId="33" xfId="0" applyFont="1" applyFill="1" applyBorder="1" applyAlignment="1" applyProtection="1">
      <alignment horizontal="center" vertical="center" wrapText="1"/>
      <protection hidden="1"/>
    </xf>
    <xf numFmtId="0" fontId="27" fillId="35" borderId="14" xfId="0" applyFont="1" applyFill="1" applyBorder="1" applyAlignment="1" applyProtection="1">
      <alignment horizontal="center" vertical="center"/>
      <protection hidden="1" locked="0"/>
    </xf>
    <xf numFmtId="0" fontId="27" fillId="0" borderId="24" xfId="0" applyFont="1" applyFill="1" applyBorder="1" applyAlignment="1" applyProtection="1">
      <alignment horizontal="center" vertical="center"/>
      <protection hidden="1"/>
    </xf>
    <xf numFmtId="0" fontId="27" fillId="34" borderId="34" xfId="0" applyFont="1" applyFill="1" applyBorder="1" applyAlignment="1" applyProtection="1">
      <alignment vertical="center"/>
      <protection hidden="1"/>
    </xf>
    <xf numFmtId="0" fontId="27" fillId="34" borderId="11" xfId="0" applyFont="1" applyFill="1" applyBorder="1" applyAlignment="1" applyProtection="1">
      <alignment vertical="center"/>
      <protection/>
    </xf>
    <xf numFmtId="0" fontId="27" fillId="37" borderId="14" xfId="0" applyFont="1" applyFill="1" applyBorder="1" applyAlignment="1" applyProtection="1">
      <alignment horizontal="right" vertical="center"/>
      <protection/>
    </xf>
    <xf numFmtId="49" fontId="27" fillId="34" borderId="0" xfId="0" applyNumberFormat="1" applyFont="1" applyFill="1" applyAlignment="1" applyProtection="1">
      <alignment horizontal="left" vertical="center" indent="1"/>
      <protection/>
    </xf>
    <xf numFmtId="0" fontId="27" fillId="37" borderId="11" xfId="0" applyNumberFormat="1" applyFont="1" applyFill="1" applyBorder="1" applyAlignment="1" applyProtection="1">
      <alignment horizontal="center" vertical="center"/>
      <protection/>
    </xf>
    <xf numFmtId="0" fontId="27" fillId="34" borderId="0" xfId="0" applyFont="1" applyFill="1" applyAlignment="1" applyProtection="1">
      <alignment horizontal="centerContinuous" vertical="center"/>
      <protection/>
    </xf>
    <xf numFmtId="0" fontId="27" fillId="34" borderId="34" xfId="0" applyFont="1" applyFill="1" applyBorder="1" applyAlignment="1" applyProtection="1">
      <alignment vertical="center"/>
      <protection hidden="1" locked="0"/>
    </xf>
    <xf numFmtId="0" fontId="27" fillId="34" borderId="34" xfId="0" applyFont="1" applyFill="1" applyBorder="1" applyAlignment="1" applyProtection="1">
      <alignment horizontal="left" vertical="center"/>
      <protection hidden="1"/>
    </xf>
    <xf numFmtId="2" fontId="29" fillId="34" borderId="20" xfId="0" applyNumberFormat="1" applyFont="1" applyFill="1" applyBorder="1" applyAlignment="1" applyProtection="1">
      <alignment horizontal="center" vertical="center"/>
      <protection/>
    </xf>
    <xf numFmtId="0" fontId="27" fillId="35" borderId="11" xfId="0" applyFont="1" applyFill="1" applyBorder="1" applyAlignment="1" applyProtection="1">
      <alignment horizontal="center" vertical="center"/>
      <protection hidden="1" locked="0"/>
    </xf>
    <xf numFmtId="0" fontId="27" fillId="34" borderId="0" xfId="0" applyNumberFormat="1" applyFont="1" applyFill="1" applyAlignment="1" applyProtection="1">
      <alignment horizontal="center" vertical="center"/>
      <protection/>
    </xf>
    <xf numFmtId="0" fontId="27" fillId="34" borderId="35" xfId="0" applyFont="1" applyFill="1" applyBorder="1" applyAlignment="1" applyProtection="1">
      <alignment vertical="center"/>
      <protection hidden="1"/>
    </xf>
    <xf numFmtId="0" fontId="27" fillId="0" borderId="36" xfId="0" applyFont="1" applyFill="1" applyBorder="1" applyAlignment="1" applyProtection="1">
      <alignment horizontal="center" vertical="center"/>
      <protection hidden="1"/>
    </xf>
    <xf numFmtId="0" fontId="27" fillId="34" borderId="37" xfId="0" applyFont="1" applyFill="1" applyBorder="1" applyAlignment="1" applyProtection="1">
      <alignment vertical="center"/>
      <protection hidden="1" locked="0"/>
    </xf>
    <xf numFmtId="0" fontId="27" fillId="34" borderId="37" xfId="0" applyFont="1" applyFill="1" applyBorder="1" applyAlignment="1" applyProtection="1">
      <alignment vertical="center"/>
      <protection/>
    </xf>
    <xf numFmtId="0" fontId="27" fillId="34" borderId="37" xfId="0" applyFont="1" applyFill="1" applyBorder="1" applyAlignment="1" applyProtection="1">
      <alignment horizontal="center" vertical="center"/>
      <protection hidden="1"/>
    </xf>
    <xf numFmtId="201" fontId="27" fillId="37" borderId="14" xfId="0" applyNumberFormat="1" applyFont="1" applyFill="1" applyBorder="1" applyAlignment="1" applyProtection="1">
      <alignment horizontal="right" vertical="center"/>
      <protection/>
    </xf>
    <xf numFmtId="0" fontId="27" fillId="34" borderId="33" xfId="0" applyFont="1" applyFill="1" applyBorder="1" applyAlignment="1" applyProtection="1">
      <alignment vertical="center"/>
      <protection hidden="1"/>
    </xf>
    <xf numFmtId="0" fontId="27" fillId="34" borderId="0" xfId="0" applyFont="1" applyFill="1" applyBorder="1" applyAlignment="1" applyProtection="1">
      <alignment horizontal="center" vertical="center"/>
      <protection/>
    </xf>
    <xf numFmtId="0" fontId="27" fillId="34" borderId="0" xfId="0" applyNumberFormat="1" applyFont="1" applyFill="1" applyAlignment="1" applyProtection="1">
      <alignment/>
      <protection/>
    </xf>
    <xf numFmtId="0" fontId="27" fillId="34" borderId="38" xfId="0" applyFont="1" applyFill="1" applyBorder="1" applyAlignment="1" applyProtection="1">
      <alignment vertical="center"/>
      <protection hidden="1" locked="0"/>
    </xf>
    <xf numFmtId="0" fontId="27" fillId="37" borderId="13" xfId="0" applyFont="1" applyFill="1" applyBorder="1" applyAlignment="1" applyProtection="1">
      <alignment horizontal="left" vertical="center"/>
      <protection/>
    </xf>
    <xf numFmtId="0" fontId="27" fillId="37" borderId="13" xfId="0" applyFont="1" applyFill="1" applyBorder="1" applyAlignment="1" applyProtection="1">
      <alignment vertical="center"/>
      <protection/>
    </xf>
    <xf numFmtId="0" fontId="33" fillId="34" borderId="34" xfId="0" applyFont="1" applyFill="1" applyBorder="1" applyAlignment="1" applyProtection="1">
      <alignment vertical="center"/>
      <protection hidden="1" locked="0"/>
    </xf>
    <xf numFmtId="2" fontId="27" fillId="37" borderId="14" xfId="0" applyNumberFormat="1" applyFont="1" applyFill="1" applyBorder="1" applyAlignment="1" applyProtection="1">
      <alignment horizontal="right" vertical="center"/>
      <protection/>
    </xf>
    <xf numFmtId="2" fontId="27" fillId="37" borderId="13" xfId="0" applyNumberFormat="1" applyFont="1" applyFill="1" applyBorder="1" applyAlignment="1" applyProtection="1">
      <alignment horizontal="center" vertical="center"/>
      <protection/>
    </xf>
    <xf numFmtId="196" fontId="27" fillId="37" borderId="14" xfId="0" applyNumberFormat="1" applyFont="1" applyFill="1" applyBorder="1" applyAlignment="1" applyProtection="1">
      <alignment horizontal="right" vertical="center"/>
      <protection/>
    </xf>
    <xf numFmtId="0" fontId="27" fillId="37" borderId="13" xfId="0" applyNumberFormat="1" applyFont="1" applyFill="1" applyBorder="1" applyAlignment="1" applyProtection="1">
      <alignment vertical="center"/>
      <protection/>
    </xf>
    <xf numFmtId="0" fontId="27" fillId="34" borderId="0" xfId="0" applyNumberFormat="1" applyFont="1" applyFill="1" applyAlignment="1" applyProtection="1">
      <alignment horizontal="left" vertical="center" indent="1"/>
      <protection/>
    </xf>
    <xf numFmtId="0" fontId="27" fillId="0" borderId="39" xfId="0" applyFont="1" applyFill="1" applyBorder="1" applyAlignment="1" applyProtection="1">
      <alignment horizontal="center" vertical="center"/>
      <protection hidden="1"/>
    </xf>
    <xf numFmtId="191" fontId="27" fillId="37" borderId="13" xfId="0" applyNumberFormat="1" applyFont="1" applyFill="1" applyBorder="1" applyAlignment="1" applyProtection="1">
      <alignment horizontal="left" vertical="center"/>
      <protection/>
    </xf>
    <xf numFmtId="0" fontId="27" fillId="37" borderId="40" xfId="0" applyFont="1" applyFill="1" applyBorder="1" applyAlignment="1" applyProtection="1">
      <alignment horizontal="center" vertical="center"/>
      <protection/>
    </xf>
    <xf numFmtId="0" fontId="27" fillId="0" borderId="41" xfId="0" applyFont="1" applyFill="1" applyBorder="1" applyAlignment="1" applyProtection="1">
      <alignment horizontal="left" vertical="center" wrapText="1"/>
      <protection hidden="1"/>
    </xf>
    <xf numFmtId="0" fontId="27" fillId="0" borderId="42" xfId="0" applyFont="1" applyFill="1" applyBorder="1" applyAlignment="1" applyProtection="1">
      <alignment horizontal="center" vertical="center"/>
      <protection hidden="1"/>
    </xf>
    <xf numFmtId="0" fontId="27" fillId="0" borderId="43" xfId="0" applyFont="1" applyFill="1" applyBorder="1" applyAlignment="1" applyProtection="1">
      <alignment horizontal="center" vertical="center"/>
      <protection hidden="1"/>
    </xf>
    <xf numFmtId="195" fontId="27" fillId="37" borderId="14" xfId="0" applyNumberFormat="1" applyFont="1" applyFill="1" applyBorder="1" applyAlignment="1" applyProtection="1">
      <alignment horizontal="right" vertical="center"/>
      <protection/>
    </xf>
    <xf numFmtId="0" fontId="27" fillId="0" borderId="44" xfId="0" applyFont="1" applyFill="1" applyBorder="1" applyAlignment="1" applyProtection="1">
      <alignment horizontal="center" vertical="center"/>
      <protection hidden="1"/>
    </xf>
    <xf numFmtId="0" fontId="27" fillId="34" borderId="0" xfId="0" applyFont="1" applyFill="1" applyAlignment="1" applyProtection="1">
      <alignment horizontal="left" vertical="center"/>
      <protection/>
    </xf>
    <xf numFmtId="0" fontId="27" fillId="34" borderId="35" xfId="0" applyFont="1" applyFill="1" applyBorder="1" applyAlignment="1" applyProtection="1">
      <alignment vertical="center"/>
      <protection hidden="1" locked="0"/>
    </xf>
    <xf numFmtId="0" fontId="27" fillId="0" borderId="45" xfId="0" applyFont="1" applyFill="1" applyBorder="1" applyAlignment="1" applyProtection="1">
      <alignment horizontal="center" vertical="center"/>
      <protection hidden="1"/>
    </xf>
    <xf numFmtId="0" fontId="27" fillId="0" borderId="0" xfId="0" applyFont="1" applyFill="1" applyBorder="1" applyAlignment="1" applyProtection="1">
      <alignment vertical="top"/>
      <protection hidden="1"/>
    </xf>
    <xf numFmtId="0" fontId="27" fillId="0" borderId="0" xfId="0" applyFont="1" applyFill="1" applyBorder="1" applyAlignment="1" applyProtection="1">
      <alignment horizontal="left" vertical="top"/>
      <protection hidden="1"/>
    </xf>
    <xf numFmtId="0" fontId="27" fillId="0" borderId="0" xfId="0" applyFont="1" applyFill="1" applyBorder="1" applyAlignment="1" applyProtection="1">
      <alignment horizontal="center"/>
      <protection hidden="1"/>
    </xf>
    <xf numFmtId="0" fontId="27" fillId="0" borderId="0" xfId="0" applyFont="1" applyFill="1" applyBorder="1" applyAlignment="1" applyProtection="1">
      <alignment/>
      <protection hidden="1"/>
    </xf>
    <xf numFmtId="0" fontId="27"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protection hidden="1"/>
    </xf>
    <xf numFmtId="0" fontId="27" fillId="0" borderId="0" xfId="0" applyFont="1" applyFill="1" applyAlignment="1" applyProtection="1">
      <alignment horizontal="center"/>
      <protection hidden="1"/>
    </xf>
    <xf numFmtId="0" fontId="27" fillId="0" borderId="0" xfId="0" applyFont="1" applyFill="1" applyAlignment="1" applyProtection="1">
      <alignment/>
      <protection hidden="1"/>
    </xf>
    <xf numFmtId="0" fontId="27" fillId="0" borderId="0" xfId="0" applyFont="1" applyFill="1" applyAlignment="1" applyProtection="1">
      <alignment horizontal="center" vertical="center"/>
      <protection hidden="1"/>
    </xf>
    <xf numFmtId="0" fontId="27" fillId="0" borderId="0" xfId="0" applyFont="1" applyFill="1" applyAlignment="1" applyProtection="1">
      <alignment/>
      <protection/>
    </xf>
    <xf numFmtId="0" fontId="27" fillId="0" borderId="0" xfId="0" applyFont="1" applyFill="1" applyAlignment="1" applyProtection="1">
      <alignment horizontal="left"/>
      <protection/>
    </xf>
    <xf numFmtId="0" fontId="27" fillId="0" borderId="0" xfId="0" applyFont="1" applyAlignment="1" applyProtection="1">
      <alignment horizontal="center"/>
      <protection/>
    </xf>
    <xf numFmtId="0" fontId="27" fillId="0" borderId="0" xfId="0" applyFont="1" applyAlignment="1" applyProtection="1">
      <alignment horizontal="center" vertical="center"/>
      <protection/>
    </xf>
    <xf numFmtId="0" fontId="26" fillId="0" borderId="0" xfId="0" applyFont="1" applyFill="1" applyAlignment="1" applyProtection="1">
      <alignment/>
      <protection/>
    </xf>
    <xf numFmtId="0" fontId="26" fillId="0" borderId="0" xfId="0" applyFont="1" applyFill="1" applyAlignment="1" applyProtection="1">
      <alignment horizontal="left"/>
      <protection/>
    </xf>
    <xf numFmtId="0" fontId="21" fillId="34" borderId="11" xfId="0" applyFont="1" applyFill="1" applyBorder="1" applyAlignment="1" applyProtection="1">
      <alignment horizontal="center" vertical="center" wrapText="1"/>
      <protection hidden="1"/>
    </xf>
    <xf numFmtId="0" fontId="34" fillId="34" borderId="11" xfId="0" applyFont="1" applyFill="1" applyBorder="1" applyAlignment="1" applyProtection="1">
      <alignment horizontal="center" vertical="justify"/>
      <protection/>
    </xf>
    <xf numFmtId="0" fontId="34" fillId="34" borderId="11" xfId="0" applyFont="1" applyFill="1" applyBorder="1" applyAlignment="1" applyProtection="1">
      <alignment horizontal="center" vertical="center"/>
      <protection/>
    </xf>
    <xf numFmtId="0" fontId="27" fillId="35" borderId="33" xfId="0" applyFont="1" applyFill="1" applyBorder="1" applyAlignment="1" applyProtection="1">
      <alignment vertical="center"/>
      <protection hidden="1"/>
    </xf>
    <xf numFmtId="0" fontId="21" fillId="0" borderId="33" xfId="0" applyFont="1" applyFill="1" applyBorder="1" applyAlignment="1" applyProtection="1">
      <alignment vertical="center"/>
      <protection hidden="1"/>
    </xf>
    <xf numFmtId="0" fontId="27" fillId="35" borderId="33" xfId="0" applyFont="1" applyFill="1" applyBorder="1" applyAlignment="1" applyProtection="1">
      <alignment horizontal="left" vertical="justify"/>
      <protection hidden="1"/>
    </xf>
    <xf numFmtId="0" fontId="21" fillId="34" borderId="33" xfId="0" applyFont="1" applyFill="1" applyBorder="1" applyAlignment="1" applyProtection="1">
      <alignment vertical="center"/>
      <protection hidden="1" locked="0"/>
    </xf>
    <xf numFmtId="0" fontId="21" fillId="34" borderId="33" xfId="0" applyFont="1" applyFill="1" applyBorder="1" applyAlignment="1" applyProtection="1">
      <alignment vertical="center"/>
      <protection hidden="1"/>
    </xf>
    <xf numFmtId="0" fontId="22" fillId="0" borderId="0" xfId="0" applyFont="1" applyFill="1" applyAlignment="1" applyProtection="1">
      <alignment horizontal="right"/>
      <protection hidden="1"/>
    </xf>
    <xf numFmtId="0" fontId="22" fillId="34" borderId="46" xfId="0" applyFont="1" applyFill="1" applyBorder="1" applyAlignment="1" applyProtection="1">
      <alignment horizontal="left"/>
      <protection hidden="1"/>
    </xf>
    <xf numFmtId="0" fontId="26" fillId="34" borderId="46" xfId="0" applyFont="1" applyFill="1" applyBorder="1" applyAlignment="1" applyProtection="1">
      <alignment horizontal="left"/>
      <protection hidden="1"/>
    </xf>
    <xf numFmtId="2" fontId="27" fillId="37" borderId="14" xfId="0" applyNumberFormat="1" applyFont="1" applyFill="1" applyBorder="1" applyAlignment="1" applyProtection="1">
      <alignment horizontal="center" vertical="center"/>
      <protection/>
    </xf>
    <xf numFmtId="2" fontId="27" fillId="37" borderId="13" xfId="0" applyNumberFormat="1" applyFont="1" applyFill="1" applyBorder="1" applyAlignment="1" applyProtection="1">
      <alignment horizontal="center" vertical="center"/>
      <protection/>
    </xf>
    <xf numFmtId="0" fontId="27" fillId="34" borderId="14" xfId="0" applyFont="1" applyFill="1" applyBorder="1" applyAlignment="1" applyProtection="1">
      <alignment horizontal="center" vertical="center"/>
      <protection/>
    </xf>
    <xf numFmtId="0" fontId="27" fillId="34" borderId="13" xfId="0" applyFont="1" applyFill="1" applyBorder="1" applyAlignment="1" applyProtection="1">
      <alignment horizontal="center" vertical="center"/>
      <protection/>
    </xf>
    <xf numFmtId="1" fontId="27" fillId="37" borderId="14" xfId="0" applyNumberFormat="1" applyFont="1" applyFill="1" applyBorder="1" applyAlignment="1" applyProtection="1">
      <alignment horizontal="center" vertical="center"/>
      <protection/>
    </xf>
    <xf numFmtId="1" fontId="27" fillId="37" borderId="13" xfId="0" applyNumberFormat="1" applyFont="1" applyFill="1" applyBorder="1" applyAlignment="1" applyProtection="1">
      <alignment horizontal="center" vertical="center"/>
      <protection/>
    </xf>
    <xf numFmtId="0" fontId="27" fillId="37" borderId="14"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34" fillId="34" borderId="14" xfId="0" applyFont="1" applyFill="1" applyBorder="1" applyAlignment="1" applyProtection="1">
      <alignment horizontal="center" vertical="center"/>
      <protection/>
    </xf>
    <xf numFmtId="0" fontId="27" fillId="34" borderId="17" xfId="0" applyFont="1" applyFill="1" applyBorder="1" applyAlignment="1" applyProtection="1">
      <alignment horizontal="center" vertical="center"/>
      <protection/>
    </xf>
    <xf numFmtId="191" fontId="27" fillId="37" borderId="14" xfId="0" applyNumberFormat="1" applyFont="1" applyFill="1" applyBorder="1" applyAlignment="1" applyProtection="1">
      <alignment horizontal="right" vertical="center"/>
      <protection/>
    </xf>
    <xf numFmtId="191" fontId="27" fillId="37" borderId="17" xfId="0" applyNumberFormat="1" applyFont="1" applyFill="1" applyBorder="1" applyAlignment="1" applyProtection="1">
      <alignment horizontal="right" vertical="center"/>
      <protection/>
    </xf>
    <xf numFmtId="2" fontId="27" fillId="37" borderId="14" xfId="0" applyNumberFormat="1" applyFont="1" applyFill="1" applyBorder="1" applyAlignment="1" applyProtection="1">
      <alignment horizontal="right" vertical="center"/>
      <protection/>
    </xf>
    <xf numFmtId="2" fontId="27" fillId="37" borderId="17" xfId="0" applyNumberFormat="1" applyFont="1" applyFill="1" applyBorder="1" applyAlignment="1" applyProtection="1">
      <alignment horizontal="right" vertical="center"/>
      <protection/>
    </xf>
    <xf numFmtId="0" fontId="27" fillId="37" borderId="14" xfId="0" applyNumberFormat="1" applyFont="1" applyFill="1" applyBorder="1" applyAlignment="1" applyProtection="1">
      <alignment horizontal="center" vertical="center"/>
      <protection/>
    </xf>
    <xf numFmtId="0" fontId="27" fillId="37" borderId="13" xfId="0" applyNumberFormat="1" applyFont="1" applyFill="1" applyBorder="1" applyAlignment="1" applyProtection="1">
      <alignment horizontal="center" vertical="center"/>
      <protection/>
    </xf>
    <xf numFmtId="0" fontId="27" fillId="37" borderId="17" xfId="0" applyFont="1" applyFill="1" applyBorder="1" applyAlignment="1" applyProtection="1">
      <alignment horizontal="center" vertical="center"/>
      <protection/>
    </xf>
    <xf numFmtId="0" fontId="21" fillId="34" borderId="47" xfId="0" applyFont="1" applyFill="1" applyBorder="1" applyAlignment="1" applyProtection="1">
      <alignment horizontal="center" vertical="center" wrapText="1"/>
      <protection/>
    </xf>
    <xf numFmtId="0" fontId="27" fillId="34" borderId="48" xfId="0" applyFont="1" applyFill="1" applyBorder="1" applyAlignment="1" applyProtection="1">
      <alignment horizontal="center" vertical="center" wrapText="1"/>
      <protection/>
    </xf>
    <xf numFmtId="0" fontId="27" fillId="34" borderId="28" xfId="0" applyFont="1" applyFill="1" applyBorder="1" applyAlignment="1" applyProtection="1">
      <alignment horizontal="center" vertical="center" wrapText="1"/>
      <protection/>
    </xf>
    <xf numFmtId="0" fontId="21" fillId="34" borderId="14" xfId="0" applyFont="1" applyFill="1" applyBorder="1" applyAlignment="1" applyProtection="1">
      <alignment horizontal="center" vertical="center" wrapText="1"/>
      <protection/>
    </xf>
    <xf numFmtId="0" fontId="27" fillId="34" borderId="13" xfId="0" applyFont="1" applyFill="1" applyBorder="1" applyAlignment="1" applyProtection="1">
      <alignment horizontal="center" vertical="center" wrapText="1"/>
      <protection/>
    </xf>
    <xf numFmtId="0" fontId="26" fillId="35" borderId="12" xfId="0" applyFont="1" applyFill="1" applyBorder="1" applyAlignment="1" applyProtection="1">
      <alignment horizontal="center" vertical="top"/>
      <protection hidden="1"/>
    </xf>
    <xf numFmtId="0" fontId="22" fillId="34" borderId="0" xfId="0" applyFont="1" applyFill="1" applyAlignment="1" applyProtection="1">
      <alignment horizontal="center"/>
      <protection/>
    </xf>
    <xf numFmtId="0" fontId="26" fillId="34" borderId="0" xfId="0" applyFont="1" applyFill="1" applyAlignment="1" applyProtection="1">
      <alignment horizontal="center"/>
      <protection/>
    </xf>
    <xf numFmtId="0" fontId="26" fillId="35" borderId="17" xfId="0" applyFont="1" applyFill="1" applyBorder="1" applyAlignment="1" applyProtection="1">
      <alignment horizontal="center" vertical="top"/>
      <protection hidden="1"/>
    </xf>
    <xf numFmtId="0" fontId="26" fillId="0" borderId="17" xfId="0" applyFont="1" applyFill="1" applyBorder="1" applyAlignment="1" applyProtection="1">
      <alignment horizontal="center" vertical="top"/>
      <protection hidden="1"/>
    </xf>
    <xf numFmtId="0" fontId="21" fillId="34" borderId="0" xfId="0" applyFont="1" applyFill="1" applyAlignment="1">
      <alignment horizontal="left"/>
    </xf>
    <xf numFmtId="0" fontId="27" fillId="34" borderId="0" xfId="0" applyFont="1" applyFill="1" applyAlignment="1">
      <alignment horizontal="left"/>
    </xf>
    <xf numFmtId="0" fontId="21" fillId="34" borderId="14" xfId="0" applyFont="1" applyFill="1" applyBorder="1" applyAlignment="1" applyProtection="1">
      <alignment horizontal="center" vertical="center"/>
      <protection/>
    </xf>
    <xf numFmtId="0" fontId="22" fillId="34" borderId="22" xfId="0" applyFont="1" applyFill="1" applyBorder="1" applyAlignment="1" applyProtection="1">
      <alignment horizontal="center" vertical="center" wrapText="1"/>
      <protection hidden="1"/>
    </xf>
    <xf numFmtId="0" fontId="26" fillId="34" borderId="33" xfId="0" applyFont="1" applyFill="1" applyBorder="1" applyAlignment="1" applyProtection="1">
      <alignment horizontal="center" vertical="center" wrapText="1"/>
      <protection hidden="1"/>
    </xf>
    <xf numFmtId="0" fontId="27" fillId="0" borderId="26" xfId="0" applyFont="1" applyFill="1" applyBorder="1" applyAlignment="1" applyProtection="1">
      <alignment horizontal="center" vertical="center"/>
      <protection hidden="1"/>
    </xf>
    <xf numFmtId="0" fontId="27" fillId="0" borderId="49" xfId="0" applyFont="1" applyFill="1" applyBorder="1" applyAlignment="1" applyProtection="1">
      <alignment horizontal="center" vertical="center"/>
      <protection hidden="1"/>
    </xf>
    <xf numFmtId="49" fontId="21" fillId="35" borderId="26" xfId="0" applyNumberFormat="1" applyFont="1" applyFill="1" applyBorder="1" applyAlignment="1" applyProtection="1">
      <alignment horizontal="center" vertical="center"/>
      <protection hidden="1" locked="0"/>
    </xf>
    <xf numFmtId="49" fontId="27" fillId="35" borderId="49" xfId="0" applyNumberFormat="1" applyFont="1" applyFill="1" applyBorder="1" applyAlignment="1" applyProtection="1">
      <alignment horizontal="center" vertical="center"/>
      <protection hidden="1" locked="0"/>
    </xf>
    <xf numFmtId="0" fontId="27" fillId="0" borderId="14" xfId="0" applyFont="1" applyFill="1" applyBorder="1" applyAlignment="1" applyProtection="1">
      <alignment horizontal="center" vertical="center" wrapText="1"/>
      <protection hidden="1" locked="0"/>
    </xf>
    <xf numFmtId="0" fontId="27" fillId="0" borderId="13" xfId="0" applyFont="1" applyFill="1" applyBorder="1" applyAlignment="1" applyProtection="1">
      <alignment horizontal="center" vertical="center" wrapText="1"/>
      <protection hidden="1" locked="0"/>
    </xf>
    <xf numFmtId="0" fontId="21" fillId="0" borderId="47" xfId="0" applyFont="1" applyFill="1" applyBorder="1" applyAlignment="1" applyProtection="1">
      <alignment horizontal="left" vertical="center" wrapText="1"/>
      <protection hidden="1"/>
    </xf>
    <xf numFmtId="0" fontId="27" fillId="0" borderId="48" xfId="0" applyFont="1" applyFill="1" applyBorder="1" applyAlignment="1" applyProtection="1">
      <alignment horizontal="left" vertical="center" wrapText="1"/>
      <protection hidden="1"/>
    </xf>
    <xf numFmtId="0" fontId="27" fillId="0" borderId="28" xfId="0" applyFont="1" applyFill="1" applyBorder="1" applyAlignment="1" applyProtection="1">
      <alignment horizontal="left" vertical="center" wrapText="1"/>
      <protection hidden="1"/>
    </xf>
    <xf numFmtId="0" fontId="21" fillId="0" borderId="14" xfId="0" applyFont="1" applyFill="1" applyBorder="1" applyAlignment="1" applyProtection="1">
      <alignment horizontal="center" vertical="center" wrapText="1"/>
      <protection hidden="1" locked="0"/>
    </xf>
    <xf numFmtId="0" fontId="27" fillId="35" borderId="14" xfId="0" applyFont="1" applyFill="1" applyBorder="1" applyAlignment="1" applyProtection="1">
      <alignment horizontal="center" vertical="center"/>
      <protection hidden="1" locked="0"/>
    </xf>
    <xf numFmtId="0" fontId="27" fillId="35" borderId="13" xfId="0" applyFont="1" applyFill="1" applyBorder="1" applyAlignment="1" applyProtection="1">
      <alignment horizontal="center" vertical="center"/>
      <protection hidden="1" locked="0"/>
    </xf>
    <xf numFmtId="0" fontId="27" fillId="0" borderId="14" xfId="0" applyFont="1" applyFill="1" applyBorder="1" applyAlignment="1" applyProtection="1">
      <alignment horizontal="center" vertical="center"/>
      <protection hidden="1"/>
    </xf>
    <xf numFmtId="0" fontId="27" fillId="0" borderId="13" xfId="0" applyFont="1" applyFill="1" applyBorder="1" applyAlignment="1" applyProtection="1">
      <alignment horizontal="center" vertical="center"/>
      <protection hidden="1"/>
    </xf>
    <xf numFmtId="0" fontId="34" fillId="0" borderId="14" xfId="0" applyFont="1" applyFill="1" applyBorder="1" applyAlignment="1" applyProtection="1">
      <alignment horizontal="center" vertical="center" wrapText="1"/>
      <protection hidden="1"/>
    </xf>
    <xf numFmtId="0" fontId="34" fillId="0" borderId="13" xfId="0" applyFont="1" applyFill="1" applyBorder="1" applyAlignment="1" applyProtection="1">
      <alignment horizontal="center" vertical="center" wrapText="1"/>
      <protection hidden="1"/>
    </xf>
    <xf numFmtId="191" fontId="27" fillId="34" borderId="14" xfId="0" applyNumberFormat="1" applyFont="1" applyFill="1" applyBorder="1" applyAlignment="1" applyProtection="1">
      <alignment horizontal="center" vertical="center"/>
      <protection/>
    </xf>
    <xf numFmtId="191" fontId="27" fillId="34" borderId="13" xfId="0" applyNumberFormat="1" applyFont="1" applyFill="1" applyBorder="1" applyAlignment="1" applyProtection="1">
      <alignment horizontal="center" vertical="center"/>
      <protection/>
    </xf>
    <xf numFmtId="0" fontId="21" fillId="34" borderId="0" xfId="0" applyFont="1" applyFill="1" applyAlignment="1" applyProtection="1">
      <alignment horizontal="right"/>
      <protection/>
    </xf>
    <xf numFmtId="0" fontId="27" fillId="34" borderId="0" xfId="0" applyFont="1" applyFill="1" applyAlignment="1" applyProtection="1">
      <alignment horizontal="right"/>
      <protection/>
    </xf>
    <xf numFmtId="0" fontId="27" fillId="34" borderId="21" xfId="0" applyFont="1" applyFill="1" applyBorder="1" applyAlignment="1" applyProtection="1">
      <alignment horizontal="right"/>
      <protection/>
    </xf>
    <xf numFmtId="0" fontId="34" fillId="0" borderId="27" xfId="0" applyFont="1" applyFill="1" applyBorder="1" applyAlignment="1" applyProtection="1">
      <alignment horizontal="center" vertical="center"/>
      <protection hidden="1"/>
    </xf>
    <xf numFmtId="0" fontId="34" fillId="0" borderId="50" xfId="0" applyFont="1" applyFill="1" applyBorder="1" applyAlignment="1" applyProtection="1">
      <alignment horizontal="center" vertical="center"/>
      <protection hidden="1"/>
    </xf>
    <xf numFmtId="0" fontId="27" fillId="35" borderId="27" xfId="0" applyFont="1" applyFill="1" applyBorder="1" applyAlignment="1" applyProtection="1">
      <alignment horizontal="center" vertical="center"/>
      <protection hidden="1" locked="0"/>
    </xf>
    <xf numFmtId="0" fontId="27" fillId="35" borderId="50" xfId="0" applyFont="1" applyFill="1" applyBorder="1" applyAlignment="1" applyProtection="1">
      <alignment horizontal="center" vertical="center"/>
      <protection hidden="1" locked="0"/>
    </xf>
    <xf numFmtId="0" fontId="34" fillId="0" borderId="14" xfId="0" applyFont="1" applyFill="1" applyBorder="1" applyAlignment="1" applyProtection="1">
      <alignment horizontal="center" vertical="center"/>
      <protection hidden="1"/>
    </xf>
    <xf numFmtId="0" fontId="34" fillId="0" borderId="13" xfId="0" applyFont="1" applyFill="1" applyBorder="1" applyAlignment="1" applyProtection="1">
      <alignment horizontal="center" vertical="center"/>
      <protection hidden="1"/>
    </xf>
    <xf numFmtId="0" fontId="34" fillId="34" borderId="14" xfId="0" applyFont="1" applyFill="1" applyBorder="1" applyAlignment="1" applyProtection="1">
      <alignment horizontal="center" vertical="center"/>
      <protection hidden="1"/>
    </xf>
    <xf numFmtId="0" fontId="34" fillId="34" borderId="13" xfId="0" applyFont="1" applyFill="1" applyBorder="1" applyAlignment="1" applyProtection="1">
      <alignment horizontal="center" vertical="center"/>
      <protection hidden="1"/>
    </xf>
    <xf numFmtId="0" fontId="27" fillId="34" borderId="27" xfId="0" applyFont="1" applyFill="1" applyBorder="1" applyAlignment="1" applyProtection="1">
      <alignment horizontal="center" vertical="center"/>
      <protection hidden="1"/>
    </xf>
    <xf numFmtId="0" fontId="27" fillId="34" borderId="50" xfId="0" applyFont="1" applyFill="1" applyBorder="1" applyAlignment="1" applyProtection="1">
      <alignment horizontal="center" vertical="center"/>
      <protection hidden="1"/>
    </xf>
    <xf numFmtId="0" fontId="27" fillId="34" borderId="14" xfId="0" applyFont="1" applyFill="1" applyBorder="1" applyAlignment="1" applyProtection="1">
      <alignment horizontal="center" vertical="center"/>
      <protection hidden="1"/>
    </xf>
    <xf numFmtId="0" fontId="27" fillId="34" borderId="13" xfId="0" applyFont="1" applyFill="1" applyBorder="1" applyAlignment="1" applyProtection="1">
      <alignment horizontal="center" vertical="center"/>
      <protection hidden="1"/>
    </xf>
    <xf numFmtId="49" fontId="27" fillId="35" borderId="26" xfId="0" applyNumberFormat="1" applyFont="1" applyFill="1" applyBorder="1" applyAlignment="1" applyProtection="1">
      <alignment horizontal="center" vertical="center"/>
      <protection hidden="1" locked="0"/>
    </xf>
    <xf numFmtId="0" fontId="27" fillId="37" borderId="14" xfId="0" applyFont="1" applyFill="1" applyBorder="1" applyAlignment="1" applyProtection="1">
      <alignment horizontal="right" vertical="center"/>
      <protection/>
    </xf>
    <xf numFmtId="0" fontId="27" fillId="37" borderId="17" xfId="0" applyFont="1" applyFill="1" applyBorder="1" applyAlignment="1" applyProtection="1">
      <alignment horizontal="right" vertical="center"/>
      <protection/>
    </xf>
    <xf numFmtId="0" fontId="34" fillId="0" borderId="29" xfId="0" applyFont="1" applyFill="1" applyBorder="1" applyAlignment="1" applyProtection="1">
      <alignment horizontal="center" vertical="center"/>
      <protection hidden="1"/>
    </xf>
    <xf numFmtId="0" fontId="34" fillId="0" borderId="51" xfId="0" applyFont="1" applyFill="1" applyBorder="1" applyAlignment="1" applyProtection="1">
      <alignment horizontal="center" vertical="center"/>
      <protection hidden="1"/>
    </xf>
    <xf numFmtId="0" fontId="27" fillId="35" borderId="29" xfId="0" applyFont="1" applyFill="1" applyBorder="1" applyAlignment="1" applyProtection="1">
      <alignment horizontal="center" vertical="center"/>
      <protection hidden="1" locked="0"/>
    </xf>
    <xf numFmtId="0" fontId="27" fillId="35" borderId="51" xfId="0" applyFont="1" applyFill="1" applyBorder="1" applyAlignment="1" applyProtection="1">
      <alignment horizontal="center" vertical="center"/>
      <protection hidden="1" locked="0"/>
    </xf>
    <xf numFmtId="0" fontId="34" fillId="0" borderId="52" xfId="0" applyFont="1" applyFill="1" applyBorder="1" applyAlignment="1" applyProtection="1">
      <alignment horizontal="center" vertical="center"/>
      <protection hidden="1"/>
    </xf>
    <xf numFmtId="0" fontId="34" fillId="0" borderId="53" xfId="0" applyFont="1" applyFill="1" applyBorder="1" applyAlignment="1" applyProtection="1">
      <alignment horizontal="center" vertical="center"/>
      <protection hidden="1"/>
    </xf>
    <xf numFmtId="0" fontId="27" fillId="35" borderId="41" xfId="0" applyFont="1" applyFill="1" applyBorder="1" applyAlignment="1" applyProtection="1">
      <alignment horizontal="center" vertical="center"/>
      <protection hidden="1" locked="0"/>
    </xf>
    <xf numFmtId="0" fontId="27" fillId="35" borderId="54" xfId="0" applyFont="1" applyFill="1" applyBorder="1" applyAlignment="1" applyProtection="1">
      <alignment horizontal="center" vertical="center"/>
      <protection hidden="1" locked="0"/>
    </xf>
    <xf numFmtId="0" fontId="34" fillId="0" borderId="55" xfId="0" applyFont="1" applyFill="1" applyBorder="1" applyAlignment="1" applyProtection="1">
      <alignment horizontal="center" vertical="center"/>
      <protection hidden="1"/>
    </xf>
    <xf numFmtId="0" fontId="34" fillId="0" borderId="56" xfId="0" applyFont="1" applyFill="1" applyBorder="1" applyAlignment="1" applyProtection="1">
      <alignment horizontal="center" vertical="center"/>
      <protection hidden="1"/>
    </xf>
    <xf numFmtId="0" fontId="27" fillId="35" borderId="18" xfId="0" applyFont="1" applyFill="1" applyBorder="1" applyAlignment="1" applyProtection="1">
      <alignment horizontal="center" vertical="center"/>
      <protection hidden="1" locked="0"/>
    </xf>
    <xf numFmtId="0" fontId="27" fillId="35" borderId="40" xfId="0" applyFont="1" applyFill="1" applyBorder="1" applyAlignment="1" applyProtection="1">
      <alignment horizontal="center" vertical="center"/>
      <protection hidden="1" locked="0"/>
    </xf>
    <xf numFmtId="0" fontId="34" fillId="0" borderId="31" xfId="0" applyFont="1" applyFill="1" applyBorder="1" applyAlignment="1" applyProtection="1">
      <alignment horizontal="center" vertical="center"/>
      <protection hidden="1"/>
    </xf>
    <xf numFmtId="0" fontId="27" fillId="0" borderId="57" xfId="0" applyFont="1" applyFill="1" applyBorder="1" applyAlignment="1" applyProtection="1">
      <alignment horizontal="center" vertical="center"/>
      <protection hidden="1"/>
    </xf>
    <xf numFmtId="0" fontId="27" fillId="35" borderId="31" xfId="0" applyFont="1" applyFill="1" applyBorder="1" applyAlignment="1" applyProtection="1">
      <alignment horizontal="center" vertical="center"/>
      <protection hidden="1" locked="0"/>
    </xf>
    <xf numFmtId="0" fontId="27" fillId="35" borderId="57" xfId="0" applyFont="1" applyFill="1" applyBorder="1" applyAlignment="1" applyProtection="1">
      <alignment horizontal="center" vertical="center"/>
      <protection hidden="1" locked="0"/>
    </xf>
    <xf numFmtId="1" fontId="27" fillId="35" borderId="14" xfId="0" applyNumberFormat="1" applyFont="1" applyFill="1" applyBorder="1" applyAlignment="1" applyProtection="1">
      <alignment horizontal="center" vertical="center"/>
      <protection hidden="1" locked="0"/>
    </xf>
    <xf numFmtId="1" fontId="27" fillId="35" borderId="13" xfId="0" applyNumberFormat="1" applyFont="1" applyFill="1" applyBorder="1" applyAlignment="1" applyProtection="1">
      <alignment horizontal="center" vertical="center"/>
      <protection hidden="1" locked="0"/>
    </xf>
    <xf numFmtId="0" fontId="34" fillId="0" borderId="41" xfId="0" applyFont="1" applyFill="1" applyBorder="1" applyAlignment="1" applyProtection="1">
      <alignment horizontal="center" vertical="center"/>
      <protection hidden="1"/>
    </xf>
    <xf numFmtId="0" fontId="34" fillId="0" borderId="54" xfId="0" applyFont="1" applyFill="1" applyBorder="1" applyAlignment="1" applyProtection="1">
      <alignment horizontal="center" vertical="center"/>
      <protection hidden="1"/>
    </xf>
    <xf numFmtId="0" fontId="27" fillId="35" borderId="16" xfId="0" applyFont="1" applyFill="1" applyBorder="1" applyAlignment="1" applyProtection="1">
      <alignment horizontal="center" vertical="center"/>
      <protection hidden="1" locked="0"/>
    </xf>
    <xf numFmtId="0" fontId="27" fillId="35" borderId="19" xfId="0" applyFont="1" applyFill="1" applyBorder="1" applyAlignment="1" applyProtection="1">
      <alignment horizontal="center" vertical="center"/>
      <protection hidden="1" locked="0"/>
    </xf>
    <xf numFmtId="0" fontId="27" fillId="34" borderId="26" xfId="0" applyFont="1" applyFill="1" applyBorder="1" applyAlignment="1" applyProtection="1">
      <alignment horizontal="center" vertical="center"/>
      <protection hidden="1"/>
    </xf>
    <xf numFmtId="0" fontId="27" fillId="34" borderId="49" xfId="0" applyFont="1" applyFill="1" applyBorder="1" applyAlignment="1" applyProtection="1">
      <alignment horizontal="center" vertical="center"/>
      <protection hidden="1"/>
    </xf>
    <xf numFmtId="0" fontId="6" fillId="35" borderId="14" xfId="0" applyFont="1"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6" fillId="0" borderId="0" xfId="0" applyFont="1" applyFill="1" applyAlignment="1" applyProtection="1">
      <alignment horizontal="right"/>
      <protection/>
    </xf>
    <xf numFmtId="0" fontId="6" fillId="0" borderId="0" xfId="0" applyFont="1" applyAlignment="1" applyProtection="1">
      <alignment horizontal="right"/>
      <protection/>
    </xf>
    <xf numFmtId="0" fontId="11" fillId="0" borderId="14" xfId="0" applyFont="1" applyBorder="1" applyAlignment="1" applyProtection="1">
      <alignment horizontal="center" vertical="center"/>
      <protection/>
    </xf>
    <xf numFmtId="0" fontId="0" fillId="0" borderId="13" xfId="0" applyBorder="1" applyAlignment="1" applyProtection="1">
      <alignment/>
      <protection/>
    </xf>
    <xf numFmtId="2" fontId="6" fillId="35" borderId="14" xfId="0" applyNumberFormat="1"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7" fillId="0" borderId="14" xfId="0" applyFont="1" applyBorder="1" applyAlignment="1" applyProtection="1">
      <alignment horizontal="center" vertical="center"/>
      <protection/>
    </xf>
    <xf numFmtId="191" fontId="6" fillId="35" borderId="14" xfId="0" applyNumberFormat="1" applyFont="1" applyFill="1" applyBorder="1" applyAlignment="1" applyProtection="1">
      <alignment horizontal="center" vertical="center"/>
      <protection/>
    </xf>
    <xf numFmtId="191" fontId="0" fillId="0" borderId="13" xfId="0" applyNumberFormat="1" applyBorder="1" applyAlignment="1" applyProtection="1">
      <alignment/>
      <protection/>
    </xf>
    <xf numFmtId="2" fontId="6" fillId="35" borderId="13" xfId="0" applyNumberFormat="1" applyFont="1" applyFill="1" applyBorder="1" applyAlignment="1" applyProtection="1">
      <alignment horizontal="center" vertical="center"/>
      <protection/>
    </xf>
    <xf numFmtId="0" fontId="6" fillId="0" borderId="21" xfId="0" applyFont="1" applyFill="1" applyBorder="1" applyAlignment="1" applyProtection="1">
      <alignment horizontal="right"/>
      <protection/>
    </xf>
    <xf numFmtId="0" fontId="6" fillId="35"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lignment horizontal="center" vertical="center"/>
    </xf>
    <xf numFmtId="0" fontId="0" fillId="0" borderId="13"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4">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47"/>
        </patternFill>
      </fill>
    </dxf>
    <dxf>
      <fill>
        <patternFill patternType="none">
          <bgColor indexed="65"/>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4"/>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66"/>
  <sheetViews>
    <sheetView tabSelected="1" view="pageBreakPreview" zoomScaleNormal="75" zoomScaleSheetLayoutView="100" zoomScalePageLayoutView="0" workbookViewId="0" topLeftCell="A1">
      <selection activeCell="A3" sqref="A3:G3"/>
    </sheetView>
  </sheetViews>
  <sheetFormatPr defaultColWidth="11.421875" defaultRowHeight="12.75"/>
  <cols>
    <col min="1" max="1" width="24.28125" style="246" customWidth="1"/>
    <col min="2" max="2" width="70.7109375" style="247" customWidth="1"/>
    <col min="3" max="4" width="8.7109375" style="248" customWidth="1"/>
    <col min="5" max="6" width="9.57421875" style="187" customWidth="1"/>
    <col min="7" max="7" width="13.00390625" style="249" customWidth="1"/>
    <col min="8" max="8" width="2.00390625" style="185" customWidth="1"/>
    <col min="9" max="12" width="14.7109375" style="184" customWidth="1"/>
    <col min="13" max="13" width="10.7109375" style="184" customWidth="1"/>
    <col min="14" max="14" width="4.7109375" style="184" customWidth="1"/>
    <col min="15" max="15" width="14.7109375" style="184" customWidth="1"/>
    <col min="16" max="16" width="10.7109375" style="184" customWidth="1"/>
    <col min="17" max="17" width="4.7109375" style="184" customWidth="1"/>
    <col min="18" max="18" width="7.7109375" style="184" customWidth="1"/>
    <col min="19" max="20" width="14.7109375" style="184" customWidth="1"/>
    <col min="21" max="21" width="14.7109375" style="187" hidden="1" customWidth="1"/>
    <col min="22" max="22" width="14.7109375" style="187" customWidth="1"/>
    <col min="23" max="16384" width="11.421875" style="187" customWidth="1"/>
  </cols>
  <sheetData>
    <row r="1" spans="1:20" s="172" customFormat="1" ht="31.5" customHeight="1">
      <c r="A1" s="143" t="s">
        <v>111</v>
      </c>
      <c r="B1" s="285"/>
      <c r="C1" s="285"/>
      <c r="D1" s="285"/>
      <c r="E1" s="285"/>
      <c r="F1" s="285"/>
      <c r="G1" s="285"/>
      <c r="H1" s="170"/>
      <c r="I1" s="286" t="s">
        <v>248</v>
      </c>
      <c r="J1" s="287"/>
      <c r="K1" s="287"/>
      <c r="L1" s="287"/>
      <c r="M1" s="287"/>
      <c r="N1" s="287"/>
      <c r="O1" s="287"/>
      <c r="P1" s="287"/>
      <c r="Q1" s="287"/>
      <c r="R1" s="287"/>
      <c r="S1" s="287"/>
      <c r="T1" s="287"/>
    </row>
    <row r="2" spans="1:20" s="172" customFormat="1" ht="31.5" customHeight="1">
      <c r="A2" s="173" t="s">
        <v>145</v>
      </c>
      <c r="B2" s="288"/>
      <c r="C2" s="288"/>
      <c r="D2" s="288"/>
      <c r="E2" s="288"/>
      <c r="F2" s="288"/>
      <c r="G2" s="288"/>
      <c r="H2" s="170"/>
      <c r="I2" s="171"/>
      <c r="J2" s="171"/>
      <c r="K2" s="171"/>
      <c r="L2" s="171"/>
      <c r="M2" s="171"/>
      <c r="N2" s="171"/>
      <c r="O2" s="171"/>
      <c r="P2" s="171"/>
      <c r="Q2" s="171"/>
      <c r="R2" s="171"/>
      <c r="S2" s="171"/>
      <c r="T2" s="171"/>
    </row>
    <row r="3" spans="1:20" s="172" customFormat="1" ht="34.5" customHeight="1">
      <c r="A3" s="260"/>
      <c r="B3" s="289"/>
      <c r="C3" s="289"/>
      <c r="D3" s="289"/>
      <c r="E3" s="289"/>
      <c r="F3" s="289"/>
      <c r="G3" s="289"/>
      <c r="H3" s="170"/>
      <c r="I3" s="290" t="s">
        <v>146</v>
      </c>
      <c r="J3" s="291"/>
      <c r="K3" s="291"/>
      <c r="L3" s="291"/>
      <c r="M3" s="291"/>
      <c r="N3" s="291"/>
      <c r="O3" s="291"/>
      <c r="P3" s="291"/>
      <c r="Q3" s="291"/>
      <c r="R3" s="291"/>
      <c r="S3" s="291"/>
      <c r="T3" s="291"/>
    </row>
    <row r="4" spans="1:20" s="172" customFormat="1" ht="34.5" customHeight="1" hidden="1">
      <c r="A4" s="175"/>
      <c r="B4" s="176"/>
      <c r="C4" s="177"/>
      <c r="D4" s="177"/>
      <c r="E4" s="178"/>
      <c r="F4" s="178"/>
      <c r="G4" s="179"/>
      <c r="H4" s="170"/>
      <c r="I4" s="180"/>
      <c r="J4" s="181">
        <f>IF(J6="",6,IF(E34="A",1,IF(E34="B",2,IF(E34="C",3,IF(E34="D",4,0)))))</f>
        <v>3</v>
      </c>
      <c r="K4" s="181"/>
      <c r="L4" s="181">
        <f>IF(L6="",6,IF(E23="１級",1,IF(E23="２級",2,IF(E23="３級",3,IF(E23="４級",4,0)))))</f>
        <v>3</v>
      </c>
      <c r="M4" s="181"/>
      <c r="N4" s="181"/>
      <c r="O4" s="181"/>
      <c r="P4" s="181">
        <f>IF(P6="",0,IF(E6="１級",1,IF(E6="２級",2,IF(E6="３級",3,IF(E6="４級",4,0)))))</f>
        <v>3</v>
      </c>
      <c r="Q4" s="181"/>
      <c r="R4" s="182"/>
      <c r="S4" s="183"/>
      <c r="T4" s="184"/>
    </row>
    <row r="5" spans="1:20" ht="34.5" customHeight="1" thickBot="1">
      <c r="A5" s="261" t="s">
        <v>247</v>
      </c>
      <c r="B5" s="262"/>
      <c r="C5" s="262"/>
      <c r="D5" s="262"/>
      <c r="E5" s="262"/>
      <c r="F5" s="262"/>
      <c r="G5" s="262"/>
      <c r="I5" s="185"/>
      <c r="J5" s="186" t="s">
        <v>131</v>
      </c>
      <c r="K5" s="186" t="s">
        <v>9</v>
      </c>
      <c r="L5" s="186" t="s">
        <v>132</v>
      </c>
      <c r="M5" s="292" t="s">
        <v>124</v>
      </c>
      <c r="N5" s="272"/>
      <c r="O5" s="266"/>
      <c r="P5" s="265" t="s">
        <v>125</v>
      </c>
      <c r="Q5" s="266"/>
      <c r="R5" s="185"/>
      <c r="S5" s="145" t="s">
        <v>126</v>
      </c>
      <c r="T5" s="146" t="s">
        <v>117</v>
      </c>
    </row>
    <row r="6" spans="1:20" s="193" customFormat="1" ht="31.5" customHeight="1">
      <c r="A6" s="293" t="s">
        <v>147</v>
      </c>
      <c r="B6" s="148" t="s">
        <v>148</v>
      </c>
      <c r="C6" s="295" t="s">
        <v>121</v>
      </c>
      <c r="D6" s="296"/>
      <c r="E6" s="297" t="s">
        <v>114</v>
      </c>
      <c r="F6" s="298"/>
      <c r="G6" s="188" t="s">
        <v>0</v>
      </c>
      <c r="H6" s="189"/>
      <c r="I6" s="185"/>
      <c r="J6" s="190" t="str">
        <f>IF($E$34="","",$E$34)</f>
        <v>C</v>
      </c>
      <c r="K6" s="186" t="s">
        <v>9</v>
      </c>
      <c r="L6" s="190" t="str">
        <f>IF($E$23="","",$E$23)</f>
        <v>３級</v>
      </c>
      <c r="M6" s="292" t="s">
        <v>124</v>
      </c>
      <c r="N6" s="272"/>
      <c r="O6" s="266"/>
      <c r="P6" s="269" t="str">
        <f>IF($E$6="","",$E$6)</f>
        <v>３級</v>
      </c>
      <c r="Q6" s="270"/>
      <c r="R6" s="185"/>
      <c r="S6" s="192" t="str">
        <f>IF($P$4=0,"",IF($J$4&gt;$P$4,"",IF($L$4&gt;$P$4,"","☑")))</f>
        <v>☑</v>
      </c>
      <c r="T6" s="192">
        <f>IF($P$4=0,"☑",IF($J$4&gt;$P$4,"☑",IF($L$4&gt;$P$4,"☑","")))</f>
      </c>
    </row>
    <row r="7" spans="1:20" s="193" customFormat="1" ht="31.5" customHeight="1">
      <c r="A7" s="294"/>
      <c r="B7" s="301" t="s">
        <v>149</v>
      </c>
      <c r="C7" s="299" t="s">
        <v>150</v>
      </c>
      <c r="D7" s="300"/>
      <c r="E7" s="305">
        <v>1000</v>
      </c>
      <c r="F7" s="306"/>
      <c r="G7" s="196" t="s">
        <v>12</v>
      </c>
      <c r="H7" s="189"/>
      <c r="I7" s="290" t="s">
        <v>151</v>
      </c>
      <c r="J7" s="291"/>
      <c r="K7" s="291"/>
      <c r="L7" s="291"/>
      <c r="M7" s="291"/>
      <c r="N7" s="291"/>
      <c r="O7" s="291"/>
      <c r="P7" s="291"/>
      <c r="Q7" s="291"/>
      <c r="R7" s="291"/>
      <c r="S7" s="291"/>
      <c r="T7" s="291"/>
    </row>
    <row r="8" spans="1:20" s="193" customFormat="1" ht="31.5" customHeight="1">
      <c r="A8" s="197"/>
      <c r="B8" s="302"/>
      <c r="C8" s="299" t="s">
        <v>152</v>
      </c>
      <c r="D8" s="300"/>
      <c r="E8" s="305">
        <v>2000</v>
      </c>
      <c r="F8" s="306"/>
      <c r="G8" s="196" t="s">
        <v>12</v>
      </c>
      <c r="H8" s="189"/>
      <c r="I8" s="185"/>
      <c r="J8" s="198"/>
      <c r="K8" s="186" t="s">
        <v>136</v>
      </c>
      <c r="L8" s="186"/>
      <c r="M8" s="265" t="s">
        <v>137</v>
      </c>
      <c r="N8" s="266"/>
      <c r="O8" s="186"/>
      <c r="P8" s="265" t="s">
        <v>138</v>
      </c>
      <c r="Q8" s="266"/>
      <c r="R8" s="189"/>
      <c r="S8" s="145" t="s">
        <v>118</v>
      </c>
      <c r="T8" s="146" t="s">
        <v>117</v>
      </c>
    </row>
    <row r="9" spans="1:20" s="193" customFormat="1" ht="31.5" customHeight="1">
      <c r="A9" s="197"/>
      <c r="B9" s="303"/>
      <c r="C9" s="299" t="s">
        <v>153</v>
      </c>
      <c r="D9" s="300"/>
      <c r="E9" s="305">
        <v>5000</v>
      </c>
      <c r="F9" s="306"/>
      <c r="G9" s="196" t="s">
        <v>12</v>
      </c>
      <c r="H9" s="189"/>
      <c r="I9" s="185"/>
      <c r="J9" s="186" t="s">
        <v>154</v>
      </c>
      <c r="K9" s="190">
        <f>IF($E$44="","",$E$44)</f>
        <v>-10</v>
      </c>
      <c r="L9" s="186" t="s">
        <v>9</v>
      </c>
      <c r="M9" s="269">
        <f>IF($E$29="","",$E$29)</f>
        <v>-10</v>
      </c>
      <c r="N9" s="270"/>
      <c r="O9" s="142" t="s">
        <v>116</v>
      </c>
      <c r="P9" s="199">
        <f>IF($E$19="","",$E$19)</f>
        <v>-10</v>
      </c>
      <c r="Q9" s="151" t="s">
        <v>130</v>
      </c>
      <c r="R9" s="189"/>
      <c r="S9" s="192" t="str">
        <f>IF(OR($P$9="",$P$9&gt;100),"",IF($K$9&gt;$P$9,"",IF($M$9&gt;$P$9,"","☑")))</f>
        <v>☑</v>
      </c>
      <c r="T9" s="192">
        <f>IF(OR($P$9="",$P$9&gt;100),"☑",IF($K$9&gt;$P$9,"☑",IF($M$9&gt;$P$9,"☑","")))</f>
      </c>
    </row>
    <row r="10" spans="1:20" s="193" customFormat="1" ht="31.5" customHeight="1">
      <c r="A10" s="197"/>
      <c r="B10" s="301" t="s">
        <v>155</v>
      </c>
      <c r="C10" s="304" t="s">
        <v>209</v>
      </c>
      <c r="D10" s="300"/>
      <c r="E10" s="305">
        <v>0.5</v>
      </c>
      <c r="F10" s="306"/>
      <c r="G10" s="196" t="s">
        <v>12</v>
      </c>
      <c r="H10" s="189"/>
      <c r="I10" s="185"/>
      <c r="J10" s="186" t="s">
        <v>156</v>
      </c>
      <c r="K10" s="190">
        <f>IF($F$44="","",$F$44)</f>
        <v>40</v>
      </c>
      <c r="L10" s="186" t="s">
        <v>9</v>
      </c>
      <c r="M10" s="269">
        <f>IF($F$29="","",$F$29)</f>
        <v>40</v>
      </c>
      <c r="N10" s="270"/>
      <c r="O10" s="142" t="s">
        <v>139</v>
      </c>
      <c r="P10" s="199">
        <f>IF($F$19="","",$F$19)</f>
        <v>40</v>
      </c>
      <c r="Q10" s="151" t="s">
        <v>140</v>
      </c>
      <c r="R10" s="200"/>
      <c r="S10" s="192" t="str">
        <f>IF(OR($P$10="",$P$10&gt;100),"",IF($K$10&gt;$P$10,"",IF($M$10&gt;$P$10,"","☑")))</f>
        <v>☑</v>
      </c>
      <c r="T10" s="192">
        <f>IF(OR($P$10="",$P$10&gt;100),"☑",IF($K$10&gt;$P$10,"☑",IF($M$10&gt;$P$10,"☑","")))</f>
      </c>
    </row>
    <row r="11" spans="1:20" s="193" customFormat="1" ht="31.5" customHeight="1">
      <c r="A11" s="197"/>
      <c r="B11" s="302"/>
      <c r="C11" s="304" t="s">
        <v>210</v>
      </c>
      <c r="D11" s="300"/>
      <c r="E11" s="305">
        <v>1</v>
      </c>
      <c r="F11" s="306"/>
      <c r="G11" s="196" t="s">
        <v>12</v>
      </c>
      <c r="H11" s="189"/>
      <c r="I11" s="290" t="s">
        <v>157</v>
      </c>
      <c r="J11" s="291"/>
      <c r="K11" s="291"/>
      <c r="L11" s="291"/>
      <c r="M11" s="291"/>
      <c r="N11" s="291"/>
      <c r="O11" s="291"/>
      <c r="P11" s="291"/>
      <c r="Q11" s="291"/>
      <c r="R11" s="291"/>
      <c r="S11" s="291"/>
      <c r="T11" s="291"/>
    </row>
    <row r="12" spans="1:20" s="193" customFormat="1" ht="31.5" customHeight="1">
      <c r="A12" s="197"/>
      <c r="B12" s="303"/>
      <c r="C12" s="304" t="s">
        <v>213</v>
      </c>
      <c r="D12" s="300"/>
      <c r="E12" s="305">
        <v>2</v>
      </c>
      <c r="F12" s="306"/>
      <c r="G12" s="196" t="s">
        <v>12</v>
      </c>
      <c r="H12" s="189"/>
      <c r="I12" s="185"/>
      <c r="J12" s="253" t="s">
        <v>158</v>
      </c>
      <c r="K12" s="186" t="s">
        <v>10</v>
      </c>
      <c r="L12" s="253" t="s">
        <v>159</v>
      </c>
      <c r="M12" s="265" t="s">
        <v>10</v>
      </c>
      <c r="N12" s="266"/>
      <c r="O12" s="253" t="s">
        <v>160</v>
      </c>
      <c r="P12" s="292" t="s">
        <v>161</v>
      </c>
      <c r="Q12" s="266"/>
      <c r="R12" s="189"/>
      <c r="S12" s="145" t="s">
        <v>118</v>
      </c>
      <c r="T12" s="146" t="s">
        <v>117</v>
      </c>
    </row>
    <row r="13" spans="1:20" s="193" customFormat="1" ht="31.5" customHeight="1">
      <c r="A13" s="197"/>
      <c r="B13" s="152" t="s">
        <v>162</v>
      </c>
      <c r="C13" s="320" t="s">
        <v>211</v>
      </c>
      <c r="D13" s="321"/>
      <c r="E13" s="347">
        <v>4</v>
      </c>
      <c r="F13" s="348"/>
      <c r="G13" s="196" t="s">
        <v>0</v>
      </c>
      <c r="H13" s="189"/>
      <c r="I13" s="185"/>
      <c r="J13" s="201">
        <f>IF($E$47="","",$E$47^2)</f>
        <v>0.25</v>
      </c>
      <c r="K13" s="186" t="s">
        <v>10</v>
      </c>
      <c r="L13" s="201">
        <f>IF($E$30="","",$E$30^2)</f>
        <v>0.25</v>
      </c>
      <c r="M13" s="265" t="s">
        <v>10</v>
      </c>
      <c r="N13" s="266"/>
      <c r="O13" s="201">
        <f>IF($E$45="","",$E$45^2)</f>
        <v>0.48999999999999994</v>
      </c>
      <c r="P13" s="292" t="s">
        <v>163</v>
      </c>
      <c r="Q13" s="266"/>
      <c r="R13" s="189"/>
      <c r="S13" s="192" t="str">
        <f>IF(OR($O$13="",$O$13&gt;(0.8)^2,$O$13&lt;(0.3)^2,$L$13="",$L$13&gt;(0.8)^2,$L$13&lt;(0.3)^2,$J$13=""),"",IF($J$13+$L$13+$O$13&gt;1,"","☑"))</f>
        <v>☑</v>
      </c>
      <c r="T13" s="192">
        <f>IF(OR($O$13="",$O$13&gt;(0.8)^2,$O$13&lt;(0.3)^2,$L$13="",$L$13&gt;(0.8)^2,$L$13&lt;(0.3)^2,$J$13=""),"☑",IF($J$13+$L$13+$O$13&gt;1,"☑",""))</f>
      </c>
    </row>
    <row r="14" spans="1:20" s="193" customFormat="1" ht="31.5" customHeight="1">
      <c r="A14" s="197"/>
      <c r="B14" s="152" t="s">
        <v>164</v>
      </c>
      <c r="C14" s="309" t="s">
        <v>212</v>
      </c>
      <c r="D14" s="310"/>
      <c r="E14" s="305">
        <v>1</v>
      </c>
      <c r="F14" s="306"/>
      <c r="G14" s="196" t="s">
        <v>0</v>
      </c>
      <c r="H14" s="189"/>
      <c r="I14" s="290" t="s">
        <v>165</v>
      </c>
      <c r="J14" s="291"/>
      <c r="K14" s="291"/>
      <c r="L14" s="291"/>
      <c r="M14" s="291"/>
      <c r="N14" s="291"/>
      <c r="O14" s="291"/>
      <c r="P14" s="291"/>
      <c r="Q14" s="291"/>
      <c r="R14" s="291"/>
      <c r="S14" s="291"/>
      <c r="T14" s="291"/>
    </row>
    <row r="15" spans="1:20" s="193" customFormat="1" ht="31.5" customHeight="1">
      <c r="A15" s="197"/>
      <c r="B15" s="152" t="s">
        <v>166</v>
      </c>
      <c r="C15" s="307" t="s">
        <v>1</v>
      </c>
      <c r="D15" s="308"/>
      <c r="E15" s="305">
        <v>250</v>
      </c>
      <c r="F15" s="306"/>
      <c r="G15" s="196" t="s">
        <v>12</v>
      </c>
      <c r="H15" s="189"/>
      <c r="I15" s="185"/>
      <c r="J15" s="189"/>
      <c r="K15" s="185"/>
      <c r="L15" s="185"/>
      <c r="M15" s="271" t="s">
        <v>216</v>
      </c>
      <c r="N15" s="266"/>
      <c r="O15" s="142" t="s">
        <v>115</v>
      </c>
      <c r="P15" s="271" t="s">
        <v>235</v>
      </c>
      <c r="Q15" s="266"/>
      <c r="R15" s="202"/>
      <c r="S15" s="145" t="s">
        <v>128</v>
      </c>
      <c r="T15" s="146" t="s">
        <v>117</v>
      </c>
    </row>
    <row r="16" spans="1:20" s="193" customFormat="1" ht="31.5" customHeight="1">
      <c r="A16" s="203"/>
      <c r="B16" s="152" t="s">
        <v>167</v>
      </c>
      <c r="C16" s="307" t="s">
        <v>48</v>
      </c>
      <c r="D16" s="308"/>
      <c r="E16" s="305">
        <v>500</v>
      </c>
      <c r="F16" s="306"/>
      <c r="G16" s="196" t="s">
        <v>12</v>
      </c>
      <c r="H16" s="189"/>
      <c r="I16" s="185"/>
      <c r="J16" s="280" t="s">
        <v>231</v>
      </c>
      <c r="K16" s="283" t="s">
        <v>232</v>
      </c>
      <c r="L16" s="284"/>
      <c r="M16" s="277">
        <f>IF($E$24="","",$E$24)</f>
        <v>3000</v>
      </c>
      <c r="N16" s="278"/>
      <c r="O16" s="142" t="s">
        <v>115</v>
      </c>
      <c r="P16" s="269">
        <f>IF($E$10="","",IF($E$10=0,"",$E$7/$E$10))</f>
        <v>2000</v>
      </c>
      <c r="Q16" s="270"/>
      <c r="R16" s="202"/>
      <c r="S16" s="192" t="str">
        <f>IF(OR($M$16="",$M$16&gt;100000000,$P$16=""),"",IF($P$16&gt;$M$16,"","☑"))</f>
        <v>☑</v>
      </c>
      <c r="T16" s="192">
        <f>IF(OR($M$16="",$M$16&gt;100000000,$P$16=""),"☑",IF($P$16&gt;$M$16,"☑",""))</f>
      </c>
    </row>
    <row r="17" spans="1:20" s="193" customFormat="1" ht="31.5" customHeight="1">
      <c r="A17" s="204"/>
      <c r="B17" s="152" t="s">
        <v>168</v>
      </c>
      <c r="C17" s="307" t="s">
        <v>49</v>
      </c>
      <c r="D17" s="308"/>
      <c r="E17" s="305">
        <v>1000</v>
      </c>
      <c r="F17" s="306"/>
      <c r="G17" s="196" t="s">
        <v>12</v>
      </c>
      <c r="H17" s="189"/>
      <c r="I17" s="189"/>
      <c r="J17" s="281"/>
      <c r="K17" s="283" t="s">
        <v>233</v>
      </c>
      <c r="L17" s="284"/>
      <c r="M17" s="277">
        <f>IF($E$24="","",$E$24)</f>
        <v>3000</v>
      </c>
      <c r="N17" s="278"/>
      <c r="O17" s="142" t="s">
        <v>115</v>
      </c>
      <c r="P17" s="269">
        <f>IF($E$11="","",IF($E$11=0,"",$E$8/$E$11))</f>
        <v>2000</v>
      </c>
      <c r="Q17" s="270"/>
      <c r="S17" s="192" t="str">
        <f>IF(OR($M$17="",$M$17&gt;100000000,$P$17=""),"",IF($P$17&gt;$M$17,"","☑"))</f>
        <v>☑</v>
      </c>
      <c r="T17" s="192">
        <f>IF(OR($M$17="",$M$17&gt;100000000,$P$17=""),"☑",IF($P$17&gt;$M$17,"☑",""))</f>
      </c>
    </row>
    <row r="18" spans="1:21" s="193" customFormat="1" ht="31.5" customHeight="1">
      <c r="A18" s="204"/>
      <c r="B18" s="153" t="s">
        <v>169</v>
      </c>
      <c r="C18" s="307" t="s">
        <v>170</v>
      </c>
      <c r="D18" s="308"/>
      <c r="E18" s="305">
        <v>0</v>
      </c>
      <c r="F18" s="306"/>
      <c r="G18" s="196" t="s">
        <v>12</v>
      </c>
      <c r="H18" s="189"/>
      <c r="I18" s="189"/>
      <c r="J18" s="282"/>
      <c r="K18" s="283" t="s">
        <v>234</v>
      </c>
      <c r="L18" s="284"/>
      <c r="M18" s="277">
        <f>IF($E$24="","",$E$24)</f>
        <v>3000</v>
      </c>
      <c r="N18" s="278"/>
      <c r="O18" s="142" t="s">
        <v>115</v>
      </c>
      <c r="P18" s="269">
        <f>IF($E$12="","",IF($E$12=0,"",$E$9/$E$12))</f>
        <v>2500</v>
      </c>
      <c r="Q18" s="270"/>
      <c r="S18" s="192" t="str">
        <f>IF(OR($M$18="",$M$18&gt;100000000,$P$18=""),"",IF($P$18&gt;$M$18,"","☑"))</f>
        <v>☑</v>
      </c>
      <c r="T18" s="192">
        <f>IF(OR($M$18="",$M$18&gt;100000000,$P$18=""),"☑",IF($P$18&gt;$M$18,"☑",""))</f>
      </c>
      <c r="U18" s="205">
        <f>IF(OR($E$15="",$E$17="",$E$16=""),"NEIN",IF($E$9="","",IF($E$9=0,"",($E$9+$E$16+$E$17+$E$15)/$E$9)))</f>
        <v>1.35</v>
      </c>
    </row>
    <row r="19" spans="1:20" s="193" customFormat="1" ht="31.5" customHeight="1">
      <c r="A19" s="203"/>
      <c r="B19" s="152" t="s">
        <v>171</v>
      </c>
      <c r="C19" s="154" t="s">
        <v>214</v>
      </c>
      <c r="D19" s="154" t="s">
        <v>215</v>
      </c>
      <c r="E19" s="206">
        <v>-10</v>
      </c>
      <c r="F19" s="206">
        <v>40</v>
      </c>
      <c r="G19" s="196" t="s">
        <v>13</v>
      </c>
      <c r="H19" s="189"/>
      <c r="I19" s="290" t="s">
        <v>172</v>
      </c>
      <c r="J19" s="291"/>
      <c r="K19" s="291"/>
      <c r="L19" s="291"/>
      <c r="M19" s="291"/>
      <c r="N19" s="291"/>
      <c r="O19" s="291"/>
      <c r="P19" s="291"/>
      <c r="Q19" s="291"/>
      <c r="R19" s="291"/>
      <c r="S19" s="291"/>
      <c r="T19" s="291"/>
    </row>
    <row r="20" spans="1:20" s="193" customFormat="1" ht="31.5" customHeight="1">
      <c r="A20" s="203"/>
      <c r="B20" s="152" t="s">
        <v>173</v>
      </c>
      <c r="C20" s="320" t="s">
        <v>2</v>
      </c>
      <c r="D20" s="321"/>
      <c r="E20" s="305">
        <v>20</v>
      </c>
      <c r="F20" s="306"/>
      <c r="G20" s="196" t="s">
        <v>3</v>
      </c>
      <c r="H20" s="189"/>
      <c r="I20" s="313" t="s">
        <v>236</v>
      </c>
      <c r="J20" s="314"/>
      <c r="K20" s="314"/>
      <c r="L20" s="314"/>
      <c r="M20" s="314"/>
      <c r="N20" s="314"/>
      <c r="O20" s="315"/>
      <c r="P20" s="311">
        <f>IF($E$15="","DL 未入力",IF($E$17="","NUD 未入力",IF($E$16="","IZRS 未入力",IF($E$9="","",IF($E$9=0,"",($E$9+$E$16+$E$17+$E$15+$E$18)/$E$9)))))</f>
        <v>1.35</v>
      </c>
      <c r="Q20" s="312"/>
      <c r="R20" s="189"/>
      <c r="S20" s="207"/>
      <c r="T20" s="184"/>
    </row>
    <row r="21" spans="1:20" s="193" customFormat="1" ht="31.5" customHeight="1" thickBot="1">
      <c r="A21" s="208"/>
      <c r="B21" s="155" t="s">
        <v>174</v>
      </c>
      <c r="C21" s="316" t="s">
        <v>4</v>
      </c>
      <c r="D21" s="317"/>
      <c r="E21" s="318">
        <v>0.75</v>
      </c>
      <c r="F21" s="319"/>
      <c r="G21" s="209" t="s">
        <v>175</v>
      </c>
      <c r="H21" s="189"/>
      <c r="I21" s="185"/>
      <c r="J21" s="185"/>
      <c r="K21" s="185"/>
      <c r="L21" s="271" t="s">
        <v>237</v>
      </c>
      <c r="M21" s="272"/>
      <c r="N21" s="266"/>
      <c r="O21" s="142" t="s">
        <v>116</v>
      </c>
      <c r="P21" s="271" t="s">
        <v>225</v>
      </c>
      <c r="Q21" s="266"/>
      <c r="R21" s="202"/>
      <c r="S21" s="145" t="s">
        <v>127</v>
      </c>
      <c r="T21" s="146" t="s">
        <v>117</v>
      </c>
    </row>
    <row r="22" spans="1:20" s="193" customFormat="1" ht="31.5" customHeight="1" thickBot="1">
      <c r="A22" s="210"/>
      <c r="B22" s="211"/>
      <c r="C22" s="211"/>
      <c r="D22" s="211"/>
      <c r="E22" s="211"/>
      <c r="F22" s="211"/>
      <c r="G22" s="212"/>
      <c r="H22" s="189"/>
      <c r="I22" s="185"/>
      <c r="J22" s="189"/>
      <c r="K22" s="189"/>
      <c r="L22" s="329">
        <f>IF($E$14="","R 未入力",IF($P$20="","Q 未入力",IF($E$13="","N 未入力",($P$20*$E$9*$E$14)/$E$13)))</f>
        <v>1687.5</v>
      </c>
      <c r="M22" s="330"/>
      <c r="N22" s="191" t="s">
        <v>113</v>
      </c>
      <c r="O22" s="142" t="s">
        <v>116</v>
      </c>
      <c r="P22" s="213">
        <f>IF(E35="","",E35)</f>
        <v>2000</v>
      </c>
      <c r="Q22" s="191" t="s">
        <v>113</v>
      </c>
      <c r="R22" s="202"/>
      <c r="S22" s="192" t="str">
        <f>IF(OR($U$18="",$P$20="",$P$22="",$P$22&gt;10000000),"",IF($L$22&gt;$P$22,"","☑"))</f>
        <v>☑</v>
      </c>
      <c r="T22" s="192">
        <f>IF(OR($U$18="☑",$P$20="",$P$22="",$P$22&gt;10000000),"☑",IF($L$22&gt;$P$22,"☑",""))</f>
      </c>
    </row>
    <row r="23" spans="1:20" s="193" customFormat="1" ht="31.5" customHeight="1">
      <c r="A23" s="147" t="s">
        <v>251</v>
      </c>
      <c r="B23" s="156" t="s">
        <v>176</v>
      </c>
      <c r="C23" s="353" t="s">
        <v>70</v>
      </c>
      <c r="D23" s="354"/>
      <c r="E23" s="297" t="s">
        <v>114</v>
      </c>
      <c r="F23" s="298"/>
      <c r="G23" s="188" t="s">
        <v>0</v>
      </c>
      <c r="H23" s="189"/>
      <c r="I23" s="144" t="s">
        <v>177</v>
      </c>
      <c r="J23" s="174"/>
      <c r="K23" s="174"/>
      <c r="L23" s="174"/>
      <c r="M23" s="174"/>
      <c r="N23" s="174"/>
      <c r="O23" s="174"/>
      <c r="P23" s="174"/>
      <c r="Q23" s="174"/>
      <c r="R23" s="174"/>
      <c r="S23" s="174"/>
      <c r="T23" s="174"/>
    </row>
    <row r="24" spans="1:20" s="193" customFormat="1" ht="31.5" customHeight="1">
      <c r="A24" s="194"/>
      <c r="B24" s="157" t="s">
        <v>178</v>
      </c>
      <c r="C24" s="322" t="s">
        <v>216</v>
      </c>
      <c r="D24" s="323"/>
      <c r="E24" s="305">
        <v>3000</v>
      </c>
      <c r="F24" s="306"/>
      <c r="G24" s="196" t="s">
        <v>0</v>
      </c>
      <c r="H24" s="189"/>
      <c r="I24" s="185"/>
      <c r="J24" s="189"/>
      <c r="K24" s="185"/>
      <c r="L24" s="185"/>
      <c r="M24" s="271" t="s">
        <v>227</v>
      </c>
      <c r="N24" s="266"/>
      <c r="O24" s="142" t="s">
        <v>115</v>
      </c>
      <c r="P24" s="271" t="s">
        <v>235</v>
      </c>
      <c r="Q24" s="266"/>
      <c r="R24" s="202"/>
      <c r="S24" s="145" t="s">
        <v>133</v>
      </c>
      <c r="T24" s="146" t="s">
        <v>117</v>
      </c>
    </row>
    <row r="25" spans="1:20" s="193" customFormat="1" ht="31.5" customHeight="1">
      <c r="A25" s="258" t="s">
        <v>252</v>
      </c>
      <c r="B25" s="157" t="s">
        <v>179</v>
      </c>
      <c r="C25" s="322" t="s">
        <v>217</v>
      </c>
      <c r="D25" s="323"/>
      <c r="E25" s="305">
        <v>10</v>
      </c>
      <c r="F25" s="306"/>
      <c r="G25" s="196" t="s">
        <v>45</v>
      </c>
      <c r="H25" s="189"/>
      <c r="I25" s="185"/>
      <c r="J25" s="280" t="s">
        <v>231</v>
      </c>
      <c r="K25" s="283" t="s">
        <v>232</v>
      </c>
      <c r="L25" s="284"/>
      <c r="M25" s="277">
        <f>IF($E$38="","",$E$38)</f>
        <v>3000</v>
      </c>
      <c r="N25" s="278"/>
      <c r="O25" s="142" t="s">
        <v>115</v>
      </c>
      <c r="P25" s="269">
        <f>IF($E$10="","",IF($E$10=0,"",$E$7/$E$10))</f>
        <v>2000</v>
      </c>
      <c r="Q25" s="270"/>
      <c r="R25" s="202"/>
      <c r="S25" s="192" t="str">
        <f>IF(OR($M$25="",$M$25&gt;100000000,$P$25=""),"",IF($P$25&gt;$M$25,"","☑"))</f>
        <v>☑</v>
      </c>
      <c r="T25" s="192">
        <f>IF(OR($M$25="",$M$25&gt;100000000,$P$25=""),"☑",IF($P$25&gt;$M$25,"☑",""))</f>
      </c>
    </row>
    <row r="26" spans="1:20" s="193" customFormat="1" ht="31.5" customHeight="1">
      <c r="A26" s="255"/>
      <c r="B26" s="157" t="s">
        <v>180</v>
      </c>
      <c r="C26" s="322" t="s">
        <v>218</v>
      </c>
      <c r="D26" s="323"/>
      <c r="E26" s="305">
        <v>0.5</v>
      </c>
      <c r="F26" s="306"/>
      <c r="G26" s="196" t="s">
        <v>67</v>
      </c>
      <c r="H26" s="189"/>
      <c r="I26" s="189"/>
      <c r="J26" s="281"/>
      <c r="K26" s="283" t="s">
        <v>233</v>
      </c>
      <c r="L26" s="284"/>
      <c r="M26" s="277">
        <f>IF($E$38="","",$E$38)</f>
        <v>3000</v>
      </c>
      <c r="N26" s="278"/>
      <c r="O26" s="142" t="s">
        <v>115</v>
      </c>
      <c r="P26" s="269">
        <f>IF($E$11="","",IF($E$11=0,"",$E$8/$E$11))</f>
        <v>2000</v>
      </c>
      <c r="Q26" s="270"/>
      <c r="R26" s="202"/>
      <c r="S26" s="192" t="str">
        <f>IF(OR($M$26="",$M$26&gt;100000000,$P$26=""),"",IF($P$26&gt;$M$26,"","☑"))</f>
        <v>☑</v>
      </c>
      <c r="T26" s="192">
        <f>IF(OR($M$26="",$M$26&gt;100000000,$P$26=""),"☑",IF($P$26&gt;$M$26,"☑",""))</f>
      </c>
    </row>
    <row r="27" spans="1:20" s="193" customFormat="1" ht="31.5" customHeight="1">
      <c r="A27" s="256" t="s">
        <v>253</v>
      </c>
      <c r="B27" s="157" t="s">
        <v>181</v>
      </c>
      <c r="C27" s="326" t="s">
        <v>219</v>
      </c>
      <c r="D27" s="323"/>
      <c r="E27" s="305">
        <v>1</v>
      </c>
      <c r="F27" s="306"/>
      <c r="G27" s="196" t="s">
        <v>134</v>
      </c>
      <c r="H27" s="189"/>
      <c r="I27" s="189"/>
      <c r="J27" s="282"/>
      <c r="K27" s="283" t="s">
        <v>234</v>
      </c>
      <c r="L27" s="284"/>
      <c r="M27" s="277">
        <f>IF($E$38="","",$E$38)</f>
        <v>3000</v>
      </c>
      <c r="N27" s="278"/>
      <c r="O27" s="142" t="s">
        <v>115</v>
      </c>
      <c r="P27" s="269">
        <f>IF($E$12="","",IF($E$12=0,"",$E$9/$E$12))</f>
        <v>2500</v>
      </c>
      <c r="Q27" s="270"/>
      <c r="R27" s="202"/>
      <c r="S27" s="192" t="str">
        <f>IF(OR($M$27="",$M$27&gt;100000000,$P$27=""),"",IF($P$27&gt;$M$27,"","☑"))</f>
        <v>☑</v>
      </c>
      <c r="T27" s="192">
        <f>IF(OR($M$27="",$M$27&gt;100000000,$P$27=""),"☑",IF($P$27&gt;$M$27,"☑",""))</f>
      </c>
    </row>
    <row r="28" spans="1:20" s="193" customFormat="1" ht="31.5" customHeight="1">
      <c r="A28" s="257"/>
      <c r="B28" s="157" t="s">
        <v>182</v>
      </c>
      <c r="C28" s="252" t="s">
        <v>220</v>
      </c>
      <c r="D28" s="252" t="s">
        <v>221</v>
      </c>
      <c r="E28" s="195">
        <v>30</v>
      </c>
      <c r="F28" s="195">
        <v>1000</v>
      </c>
      <c r="G28" s="196" t="s">
        <v>122</v>
      </c>
      <c r="H28" s="189"/>
      <c r="I28" s="144" t="s">
        <v>249</v>
      </c>
      <c r="J28" s="189"/>
      <c r="K28" s="189"/>
      <c r="L28" s="189"/>
      <c r="M28" s="215"/>
      <c r="N28" s="215"/>
      <c r="O28" s="215"/>
      <c r="P28" s="215"/>
      <c r="Q28" s="215"/>
      <c r="R28" s="202"/>
      <c r="S28" s="216"/>
      <c r="T28" s="184"/>
    </row>
    <row r="29" spans="1:20" s="193" customFormat="1" ht="31.5" customHeight="1">
      <c r="A29" s="259" t="s">
        <v>254</v>
      </c>
      <c r="B29" s="157" t="s">
        <v>183</v>
      </c>
      <c r="C29" s="252" t="s">
        <v>214</v>
      </c>
      <c r="D29" s="252" t="s">
        <v>215</v>
      </c>
      <c r="E29" s="195">
        <v>-10</v>
      </c>
      <c r="F29" s="206">
        <v>40</v>
      </c>
      <c r="G29" s="196" t="s">
        <v>13</v>
      </c>
      <c r="H29" s="189"/>
      <c r="I29" s="185"/>
      <c r="J29" s="189"/>
      <c r="K29" s="189"/>
      <c r="L29" s="271" t="s">
        <v>238</v>
      </c>
      <c r="M29" s="272"/>
      <c r="N29" s="266"/>
      <c r="O29" s="142" t="s">
        <v>115</v>
      </c>
      <c r="P29" s="265" t="s">
        <v>250</v>
      </c>
      <c r="Q29" s="266"/>
      <c r="R29" s="202"/>
      <c r="S29" s="145" t="s">
        <v>141</v>
      </c>
      <c r="T29" s="146" t="s">
        <v>117</v>
      </c>
    </row>
    <row r="30" spans="1:20" s="193" customFormat="1" ht="31.5" customHeight="1">
      <c r="A30" s="255"/>
      <c r="B30" s="157" t="s">
        <v>184</v>
      </c>
      <c r="C30" s="322" t="s">
        <v>222</v>
      </c>
      <c r="D30" s="323"/>
      <c r="E30" s="305">
        <v>0.5</v>
      </c>
      <c r="F30" s="306"/>
      <c r="G30" s="196" t="s">
        <v>0</v>
      </c>
      <c r="H30" s="189"/>
      <c r="I30" s="185"/>
      <c r="J30" s="189"/>
      <c r="K30" s="189"/>
      <c r="L30" s="269">
        <f>IF($E$42&lt;&gt;0,$E$42,(IF($E$41&lt;&gt;0,$E$35/(2*$E$41),$E$38)))</f>
        <v>5000</v>
      </c>
      <c r="M30" s="279"/>
      <c r="N30" s="270"/>
      <c r="O30" s="142" t="s">
        <v>115</v>
      </c>
      <c r="P30" s="269">
        <f>IF(E10="","",IF(E10=0,"",E9/E10*0.4))</f>
        <v>4000</v>
      </c>
      <c r="Q30" s="270"/>
      <c r="R30" s="189"/>
      <c r="S30" s="192" t="str">
        <f>IF($L$30&gt;10000000,"",IF($P$30="","",IF($P$30&gt;$L$30,"","☑")))</f>
        <v>☑</v>
      </c>
      <c r="T30" s="192">
        <f>IF($L$30&gt;10000000,"☑",IF($P$30="","☑",IF($P$30&gt;$L$30,"☑","")))</f>
      </c>
    </row>
    <row r="31" spans="1:20" s="193" customFormat="1" ht="31.5" customHeight="1">
      <c r="A31" s="214"/>
      <c r="B31" s="157" t="s">
        <v>185</v>
      </c>
      <c r="C31" s="326"/>
      <c r="D31" s="327"/>
      <c r="E31" s="305">
        <v>6</v>
      </c>
      <c r="F31" s="306"/>
      <c r="G31" s="150" t="s">
        <v>123</v>
      </c>
      <c r="H31" s="189"/>
      <c r="I31" s="144" t="s">
        <v>186</v>
      </c>
      <c r="J31" s="174"/>
      <c r="K31" s="174"/>
      <c r="L31" s="174"/>
      <c r="M31" s="174"/>
      <c r="N31" s="174"/>
      <c r="O31" s="174"/>
      <c r="P31" s="174"/>
      <c r="Q31" s="174"/>
      <c r="R31" s="174"/>
      <c r="S31" s="174"/>
      <c r="T31" s="174"/>
    </row>
    <row r="32" spans="1:20" s="193" customFormat="1" ht="31.5" customHeight="1" thickBot="1">
      <c r="A32" s="217"/>
      <c r="B32" s="158" t="s">
        <v>187</v>
      </c>
      <c r="C32" s="324" t="s">
        <v>223</v>
      </c>
      <c r="D32" s="325"/>
      <c r="E32" s="318">
        <v>150</v>
      </c>
      <c r="F32" s="319"/>
      <c r="G32" s="209" t="s">
        <v>188</v>
      </c>
      <c r="H32" s="189"/>
      <c r="I32" s="185"/>
      <c r="J32" s="189"/>
      <c r="K32" s="189"/>
      <c r="L32" s="189"/>
      <c r="M32" s="265" t="s">
        <v>239</v>
      </c>
      <c r="N32" s="266"/>
      <c r="O32" s="142" t="s">
        <v>115</v>
      </c>
      <c r="P32" s="271" t="s">
        <v>226</v>
      </c>
      <c r="Q32" s="266"/>
      <c r="R32" s="202"/>
      <c r="S32" s="145" t="s">
        <v>127</v>
      </c>
      <c r="T32" s="146" t="s">
        <v>117</v>
      </c>
    </row>
    <row r="33" spans="1:20" s="193" customFormat="1" ht="31.5" customHeight="1" thickBot="1">
      <c r="A33" s="189"/>
      <c r="B33" s="189"/>
      <c r="C33" s="189"/>
      <c r="D33" s="189"/>
      <c r="E33" s="189"/>
      <c r="F33" s="189"/>
      <c r="G33" s="189"/>
      <c r="H33" s="189"/>
      <c r="I33" s="185"/>
      <c r="J33" s="189"/>
      <c r="K33" s="189"/>
      <c r="L33" s="189"/>
      <c r="M33" s="199">
        <f>IF($E$13="","",IF($E$13=0,"",$E$15*$E$14/$E$13))</f>
        <v>62.5</v>
      </c>
      <c r="N33" s="218" t="s">
        <v>113</v>
      </c>
      <c r="O33" s="142" t="s">
        <v>115</v>
      </c>
      <c r="P33" s="199">
        <f>IF($E$36="","",$E$36)</f>
        <v>0</v>
      </c>
      <c r="Q33" s="219" t="s">
        <v>113</v>
      </c>
      <c r="R33" s="202"/>
      <c r="S33" s="192" t="str">
        <f>IF(OR($M$33="",$P$33=""),"",IF($P$33&gt;$M$33,"","☑"))</f>
        <v>☑</v>
      </c>
      <c r="T33" s="192">
        <f>IF(OR($M$33="",$P$33=""),"☑",IF($P$33&gt;$M$33,"☑",""))</f>
      </c>
    </row>
    <row r="34" spans="1:20" ht="31.5" customHeight="1">
      <c r="A34" s="293" t="s">
        <v>189</v>
      </c>
      <c r="B34" s="156" t="s">
        <v>190</v>
      </c>
      <c r="C34" s="295" t="s">
        <v>224</v>
      </c>
      <c r="D34" s="296"/>
      <c r="E34" s="328" t="s">
        <v>5</v>
      </c>
      <c r="F34" s="298"/>
      <c r="G34" s="188" t="s">
        <v>0</v>
      </c>
      <c r="I34" s="144" t="s">
        <v>191</v>
      </c>
      <c r="J34" s="174"/>
      <c r="K34" s="174"/>
      <c r="L34" s="174"/>
      <c r="M34" s="174"/>
      <c r="N34" s="174"/>
      <c r="O34" s="174"/>
      <c r="P34" s="174"/>
      <c r="Q34" s="174"/>
      <c r="R34" s="174"/>
      <c r="S34" s="174"/>
      <c r="T34" s="174"/>
    </row>
    <row r="35" spans="1:20" ht="31.5" customHeight="1">
      <c r="A35" s="294"/>
      <c r="B35" s="157" t="s">
        <v>192</v>
      </c>
      <c r="C35" s="320" t="s">
        <v>225</v>
      </c>
      <c r="D35" s="321"/>
      <c r="E35" s="305">
        <v>2000</v>
      </c>
      <c r="F35" s="306"/>
      <c r="G35" s="196" t="s">
        <v>12</v>
      </c>
      <c r="I35" s="185"/>
      <c r="J35" s="189"/>
      <c r="K35" s="189"/>
      <c r="L35" s="189"/>
      <c r="M35" s="271" t="s">
        <v>240</v>
      </c>
      <c r="N35" s="266"/>
      <c r="O35" s="142" t="s">
        <v>115</v>
      </c>
      <c r="P35" s="271" t="s">
        <v>241</v>
      </c>
      <c r="Q35" s="266"/>
      <c r="R35" s="202"/>
      <c r="S35" s="145" t="s">
        <v>129</v>
      </c>
      <c r="T35" s="146" t="s">
        <v>117</v>
      </c>
    </row>
    <row r="36" spans="1:20" s="193" customFormat="1" ht="31.5" customHeight="1">
      <c r="A36" s="220"/>
      <c r="B36" s="157" t="s">
        <v>193</v>
      </c>
      <c r="C36" s="320" t="s">
        <v>226</v>
      </c>
      <c r="D36" s="321"/>
      <c r="E36" s="305">
        <v>0</v>
      </c>
      <c r="F36" s="306"/>
      <c r="G36" s="196" t="s">
        <v>12</v>
      </c>
      <c r="H36" s="189"/>
      <c r="I36" s="185"/>
      <c r="J36" s="189"/>
      <c r="K36" s="189"/>
      <c r="L36" s="189"/>
      <c r="M36" s="221">
        <f>IF($E$13="","",IF($E$13=0,"",$E$10*$E$14/SQRT($E$13)))</f>
        <v>0.25</v>
      </c>
      <c r="N36" s="222" t="s">
        <v>135</v>
      </c>
      <c r="O36" s="142" t="s">
        <v>115</v>
      </c>
      <c r="P36" s="223">
        <f>IF($E$35="","",IF($E$40&lt;&gt;0,$E$35/$E$40,IF($E$39&lt;&gt;0,$E$39,IF($E$38=0,"",$E$35/$E$38))))</f>
        <v>0.2</v>
      </c>
      <c r="Q36" s="224" t="s">
        <v>135</v>
      </c>
      <c r="R36" s="202"/>
      <c r="S36" s="192" t="str">
        <f>IF(OR($M$36="",$P$36=""),"",IF($P$36&gt;$M$36,"","☑"))</f>
        <v>☑</v>
      </c>
      <c r="T36" s="192">
        <f>IF(OR($M$36="",$P$36=""),"☑",IF($P$36&gt;$M$36,"☑",""))</f>
      </c>
    </row>
    <row r="37" spans="1:20" s="193" customFormat="1" ht="31.5" customHeight="1">
      <c r="A37" s="258" t="s">
        <v>252</v>
      </c>
      <c r="B37" s="157" t="s">
        <v>194</v>
      </c>
      <c r="C37" s="307" t="s">
        <v>5</v>
      </c>
      <c r="D37" s="308"/>
      <c r="E37" s="305">
        <v>2</v>
      </c>
      <c r="F37" s="306"/>
      <c r="G37" s="196" t="s">
        <v>14</v>
      </c>
      <c r="H37" s="189"/>
      <c r="I37" s="149" t="s">
        <v>195</v>
      </c>
      <c r="J37" s="185"/>
      <c r="K37" s="189"/>
      <c r="L37" s="189"/>
      <c r="M37" s="189"/>
      <c r="N37" s="189"/>
      <c r="O37" s="189"/>
      <c r="P37" s="189"/>
      <c r="Q37" s="189"/>
      <c r="R37" s="189"/>
      <c r="S37" s="225"/>
      <c r="T37" s="184"/>
    </row>
    <row r="38" spans="1:20" s="193" customFormat="1" ht="31.5" customHeight="1">
      <c r="A38" s="255"/>
      <c r="B38" s="157" t="s">
        <v>196</v>
      </c>
      <c r="C38" s="320" t="s">
        <v>227</v>
      </c>
      <c r="D38" s="321"/>
      <c r="E38" s="305">
        <v>3000</v>
      </c>
      <c r="F38" s="306"/>
      <c r="G38" s="196" t="s">
        <v>0</v>
      </c>
      <c r="H38" s="189"/>
      <c r="I38" s="185"/>
      <c r="J38" s="189"/>
      <c r="K38" s="271" t="s">
        <v>242</v>
      </c>
      <c r="L38" s="272"/>
      <c r="M38" s="272"/>
      <c r="N38" s="266"/>
      <c r="O38" s="142" t="s">
        <v>115</v>
      </c>
      <c r="P38" s="271" t="s">
        <v>218</v>
      </c>
      <c r="Q38" s="266"/>
      <c r="R38" s="202"/>
      <c r="S38" s="145" t="s">
        <v>133</v>
      </c>
      <c r="T38" s="146" t="s">
        <v>117</v>
      </c>
    </row>
    <row r="39" spans="1:20" s="193" customFormat="1" ht="31.5" customHeight="1">
      <c r="A39" s="256" t="s">
        <v>253</v>
      </c>
      <c r="B39" s="159" t="s">
        <v>197</v>
      </c>
      <c r="C39" s="339" t="s">
        <v>228</v>
      </c>
      <c r="D39" s="340"/>
      <c r="E39" s="341">
        <v>0.2</v>
      </c>
      <c r="F39" s="342"/>
      <c r="G39" s="226" t="s">
        <v>12</v>
      </c>
      <c r="H39" s="189"/>
      <c r="I39" s="185"/>
      <c r="J39" s="189"/>
      <c r="K39" s="273">
        <f>IF($E$37="","",IF(OR($E$35=0,$E$13=0),"",$E$37*$E$25*$E$14*$E$15/($E$35*$E$13)))</f>
        <v>0.625</v>
      </c>
      <c r="L39" s="274"/>
      <c r="M39" s="160" t="s">
        <v>198</v>
      </c>
      <c r="N39" s="227"/>
      <c r="O39" s="142" t="s">
        <v>115</v>
      </c>
      <c r="P39" s="199">
        <f>IF($E$26="","",$E$26)</f>
        <v>0.5</v>
      </c>
      <c r="Q39" s="228" t="s">
        <v>119</v>
      </c>
      <c r="R39" s="202"/>
      <c r="S39" s="192" t="str">
        <f>IF(OR($K$39&gt;1000000,$P$39="",$K$39=""),"",IF($P$39&gt;$K$39,"","☑"))</f>
        <v>☑</v>
      </c>
      <c r="T39" s="192">
        <f>IF(OR($K$39&gt;1000000,$P$39="",$K$39=""),"☑",IF($P$39&gt;$K$39,"☑",""))</f>
      </c>
    </row>
    <row r="40" spans="1:20" s="193" customFormat="1" ht="31.5" customHeight="1">
      <c r="A40" s="257"/>
      <c r="B40" s="229" t="s">
        <v>199</v>
      </c>
      <c r="C40" s="335" t="s">
        <v>6</v>
      </c>
      <c r="D40" s="336"/>
      <c r="E40" s="337"/>
      <c r="F40" s="338"/>
      <c r="G40" s="230" t="s">
        <v>0</v>
      </c>
      <c r="H40" s="189"/>
      <c r="I40" s="185"/>
      <c r="J40" s="184"/>
      <c r="K40" s="265" t="s">
        <v>243</v>
      </c>
      <c r="L40" s="272"/>
      <c r="M40" s="272"/>
      <c r="N40" s="266"/>
      <c r="O40" s="161" t="s">
        <v>115</v>
      </c>
      <c r="P40" s="265" t="s">
        <v>219</v>
      </c>
      <c r="Q40" s="266"/>
      <c r="R40" s="202"/>
      <c r="S40" s="162" t="s">
        <v>129</v>
      </c>
      <c r="T40" s="163" t="s">
        <v>117</v>
      </c>
    </row>
    <row r="41" spans="1:20" s="193" customFormat="1" ht="31.5" customHeight="1">
      <c r="A41" s="259" t="s">
        <v>254</v>
      </c>
      <c r="B41" s="164" t="s">
        <v>200</v>
      </c>
      <c r="C41" s="331" t="s">
        <v>7</v>
      </c>
      <c r="D41" s="332"/>
      <c r="E41" s="333"/>
      <c r="F41" s="334"/>
      <c r="G41" s="231" t="s">
        <v>12</v>
      </c>
      <c r="H41" s="189"/>
      <c r="I41" s="185"/>
      <c r="J41" s="189"/>
      <c r="K41" s="275">
        <f>IF($E$37="","",IF(OR($E$35=0,$E$13=0),"",$E$37*1000*$E$25*$E$14*$E$10/($E$35*$E$13)))</f>
        <v>1.25</v>
      </c>
      <c r="L41" s="276"/>
      <c r="M41" s="165" t="s">
        <v>201</v>
      </c>
      <c r="N41" s="218"/>
      <c r="O41" s="142" t="s">
        <v>115</v>
      </c>
      <c r="P41" s="232">
        <f>IF($E$27="","",$E$27)</f>
        <v>1</v>
      </c>
      <c r="Q41" s="191" t="s">
        <v>142</v>
      </c>
      <c r="R41" s="202"/>
      <c r="S41" s="192" t="str">
        <f>IF(OR($K$41&gt;1000000,$P$41="",$K$41=""),"",IF($P$41&gt;$K$41,"","☑"))</f>
        <v>☑</v>
      </c>
      <c r="T41" s="192">
        <f>IF(OR($K$41&gt;1000000,$P$41="",$K$41=""),"☑",IF($P$41&gt;$K$41,"☑",""))</f>
      </c>
    </row>
    <row r="42" spans="1:20" s="193" customFormat="1" ht="31.5" customHeight="1">
      <c r="A42" s="255"/>
      <c r="B42" s="166" t="s">
        <v>202</v>
      </c>
      <c r="C42" s="349" t="s">
        <v>8</v>
      </c>
      <c r="D42" s="350"/>
      <c r="E42" s="351">
        <v>5000</v>
      </c>
      <c r="F42" s="352"/>
      <c r="G42" s="233" t="s">
        <v>0</v>
      </c>
      <c r="H42" s="189"/>
      <c r="I42" s="167" t="s">
        <v>203</v>
      </c>
      <c r="J42" s="234"/>
      <c r="K42" s="234"/>
      <c r="L42" s="234"/>
      <c r="M42" s="234"/>
      <c r="N42" s="234"/>
      <c r="O42" s="234"/>
      <c r="P42" s="234"/>
      <c r="Q42" s="234"/>
      <c r="R42" s="234"/>
      <c r="S42" s="234"/>
      <c r="T42" s="234"/>
    </row>
    <row r="43" spans="1:20" s="193" customFormat="1" ht="31.5" customHeight="1">
      <c r="A43" s="197"/>
      <c r="B43" s="157" t="s">
        <v>204</v>
      </c>
      <c r="C43" s="320" t="s">
        <v>205</v>
      </c>
      <c r="D43" s="321"/>
      <c r="E43" s="305">
        <v>350</v>
      </c>
      <c r="F43" s="306"/>
      <c r="G43" s="196" t="s">
        <v>120</v>
      </c>
      <c r="H43" s="189"/>
      <c r="I43" s="185"/>
      <c r="J43" s="189"/>
      <c r="K43" s="254" t="s">
        <v>206</v>
      </c>
      <c r="L43" s="142" t="s">
        <v>116</v>
      </c>
      <c r="M43" s="271" t="s">
        <v>244</v>
      </c>
      <c r="N43" s="266"/>
      <c r="O43" s="142" t="s">
        <v>116</v>
      </c>
      <c r="P43" s="271" t="s">
        <v>207</v>
      </c>
      <c r="Q43" s="266"/>
      <c r="R43" s="202"/>
      <c r="S43" s="145" t="s">
        <v>118</v>
      </c>
      <c r="T43" s="146" t="s">
        <v>117</v>
      </c>
    </row>
    <row r="44" spans="1:20" s="193" customFormat="1" ht="31.5" customHeight="1">
      <c r="A44" s="197"/>
      <c r="B44" s="157" t="s">
        <v>183</v>
      </c>
      <c r="C44" s="154" t="s">
        <v>214</v>
      </c>
      <c r="D44" s="154" t="s">
        <v>215</v>
      </c>
      <c r="E44" s="206">
        <v>-10</v>
      </c>
      <c r="F44" s="206">
        <v>40</v>
      </c>
      <c r="G44" s="196" t="s">
        <v>13</v>
      </c>
      <c r="H44" s="189"/>
      <c r="I44" s="185"/>
      <c r="J44" s="189"/>
      <c r="K44" s="190">
        <f>IF($E$28="","未入力",$E$28)</f>
        <v>30</v>
      </c>
      <c r="L44" s="142" t="s">
        <v>143</v>
      </c>
      <c r="M44" s="269">
        <f>IF(E43="","R LC  未入力",IF($E$13="","",IF($E$13=0,"",$E$43/$E$13)))</f>
        <v>87.5</v>
      </c>
      <c r="N44" s="270"/>
      <c r="O44" s="142" t="s">
        <v>143</v>
      </c>
      <c r="P44" s="269">
        <f>IF($F$28&gt;1000000,"未入力",IF($F$28="","未入力",$F$28))</f>
        <v>1000</v>
      </c>
      <c r="Q44" s="270"/>
      <c r="R44" s="202"/>
      <c r="S44" s="192" t="str">
        <f>IF($K$44=0,"",IF($P$44="wanted","",IF($M$44="","",IF($M$44&lt;$K$44,"",IF($M$44&gt;$P$44,"","☑")))))</f>
        <v>☑</v>
      </c>
      <c r="T44" s="192">
        <f>IF($K$44=0,"☑",IF($P$44="wanted","☑",IF($M$44="","☑",IF($M$44&lt;$K$44,"☑",IF($M$44&gt;$P$44,"☑","")))))</f>
      </c>
    </row>
    <row r="45" spans="1:20" s="193" customFormat="1" ht="31.5" customHeight="1" thickBot="1">
      <c r="A45" s="235"/>
      <c r="B45" s="158" t="s">
        <v>184</v>
      </c>
      <c r="C45" s="316" t="s">
        <v>229</v>
      </c>
      <c r="D45" s="317"/>
      <c r="E45" s="318">
        <v>0.7</v>
      </c>
      <c r="F45" s="319"/>
      <c r="G45" s="209" t="s">
        <v>0</v>
      </c>
      <c r="H45" s="189"/>
      <c r="I45" s="189" t="s">
        <v>208</v>
      </c>
      <c r="J45" s="185"/>
      <c r="K45" s="189"/>
      <c r="L45" s="189"/>
      <c r="M45" s="189"/>
      <c r="N45" s="189"/>
      <c r="O45" s="189"/>
      <c r="P45" s="189"/>
      <c r="Q45" s="189"/>
      <c r="R45" s="189"/>
      <c r="S45" s="225"/>
      <c r="T45" s="184"/>
    </row>
    <row r="46" spans="1:20" s="193" customFormat="1" ht="31.5" customHeight="1" thickBot="1">
      <c r="A46" s="189"/>
      <c r="B46" s="189"/>
      <c r="C46" s="189"/>
      <c r="D46" s="189"/>
      <c r="E46" s="189"/>
      <c r="F46" s="189"/>
      <c r="G46" s="189"/>
      <c r="H46" s="189"/>
      <c r="I46" s="185"/>
      <c r="J46" s="189"/>
      <c r="K46" s="215"/>
      <c r="L46" s="215"/>
      <c r="M46" s="265" t="s">
        <v>245</v>
      </c>
      <c r="N46" s="266"/>
      <c r="O46" s="142" t="s">
        <v>116</v>
      </c>
      <c r="P46" s="265" t="s">
        <v>246</v>
      </c>
      <c r="Q46" s="266"/>
      <c r="R46" s="202"/>
      <c r="S46" s="145" t="s">
        <v>118</v>
      </c>
      <c r="T46" s="146" t="s">
        <v>117</v>
      </c>
    </row>
    <row r="47" spans="1:20" s="193" customFormat="1" ht="31.5" customHeight="1" thickBot="1">
      <c r="A47" s="168" t="s">
        <v>112</v>
      </c>
      <c r="B47" s="169" t="s">
        <v>184</v>
      </c>
      <c r="C47" s="343" t="s">
        <v>230</v>
      </c>
      <c r="D47" s="344"/>
      <c r="E47" s="345">
        <v>0.5</v>
      </c>
      <c r="F47" s="346"/>
      <c r="G47" s="236" t="s">
        <v>0</v>
      </c>
      <c r="H47" s="189"/>
      <c r="I47" s="185"/>
      <c r="J47" s="189"/>
      <c r="K47" s="215"/>
      <c r="L47" s="215"/>
      <c r="M47" s="263">
        <f>IF(OR($E$21="",$E$21=0),"",$E$20/$E$21)</f>
        <v>26.666666666666668</v>
      </c>
      <c r="N47" s="264"/>
      <c r="O47" s="142" t="s">
        <v>144</v>
      </c>
      <c r="P47" s="267">
        <f>IF($E$32="","",$E$32)</f>
        <v>150</v>
      </c>
      <c r="Q47" s="268"/>
      <c r="R47" s="202"/>
      <c r="S47" s="192" t="str">
        <f>IF($P$47&gt;1000000,"",IF($P$47="","",IF($P$47&lt;$M$47,"","☑")))</f>
        <v>☑</v>
      </c>
      <c r="T47" s="192">
        <f>IF($P$47&gt;1000000,"☑",IF($P$47="","☑",IF($P$47&lt;$M$47,"☑","")))</f>
      </c>
    </row>
    <row r="48" spans="1:7" ht="18" customHeight="1">
      <c r="A48" s="237"/>
      <c r="B48" s="238"/>
      <c r="C48" s="239"/>
      <c r="D48" s="239"/>
      <c r="E48" s="240"/>
      <c r="F48" s="240"/>
      <c r="G48" s="241"/>
    </row>
    <row r="49" spans="1:7" ht="18.75">
      <c r="A49" s="240"/>
      <c r="B49" s="242"/>
      <c r="C49" s="239"/>
      <c r="D49" s="239"/>
      <c r="E49" s="240"/>
      <c r="F49" s="240"/>
      <c r="G49" s="241"/>
    </row>
    <row r="50" spans="1:7" ht="18.75">
      <c r="A50" s="240"/>
      <c r="B50" s="242"/>
      <c r="C50" s="243"/>
      <c r="D50" s="243"/>
      <c r="E50" s="244"/>
      <c r="F50" s="244"/>
      <c r="G50" s="245"/>
    </row>
    <row r="66" spans="1:2" ht="18.75">
      <c r="A66" s="250"/>
      <c r="B66" s="251"/>
    </row>
  </sheetData>
  <sheetProtection/>
  <mergeCells count="147">
    <mergeCell ref="B10:B12"/>
    <mergeCell ref="E23:F23"/>
    <mergeCell ref="E30:F30"/>
    <mergeCell ref="C23:D23"/>
    <mergeCell ref="C30:D30"/>
    <mergeCell ref="C13:D13"/>
    <mergeCell ref="C17:D17"/>
    <mergeCell ref="E42:F42"/>
    <mergeCell ref="C37:D37"/>
    <mergeCell ref="E37:F37"/>
    <mergeCell ref="C36:D36"/>
    <mergeCell ref="L21:N21"/>
    <mergeCell ref="P38:Q38"/>
    <mergeCell ref="P40:Q40"/>
    <mergeCell ref="C47:D47"/>
    <mergeCell ref="E47:F47"/>
    <mergeCell ref="C43:D43"/>
    <mergeCell ref="E43:F43"/>
    <mergeCell ref="E13:F13"/>
    <mergeCell ref="E17:F17"/>
    <mergeCell ref="C27:D27"/>
    <mergeCell ref="C45:D45"/>
    <mergeCell ref="E45:F45"/>
    <mergeCell ref="C42:D42"/>
    <mergeCell ref="P24:Q24"/>
    <mergeCell ref="C41:D41"/>
    <mergeCell ref="E41:F41"/>
    <mergeCell ref="C40:D40"/>
    <mergeCell ref="E40:F40"/>
    <mergeCell ref="C38:D38"/>
    <mergeCell ref="E38:F38"/>
    <mergeCell ref="C39:D39"/>
    <mergeCell ref="E39:F39"/>
    <mergeCell ref="A34:A35"/>
    <mergeCell ref="C34:D34"/>
    <mergeCell ref="E34:F34"/>
    <mergeCell ref="C35:D35"/>
    <mergeCell ref="E35:F35"/>
    <mergeCell ref="L22:M22"/>
    <mergeCell ref="E25:F25"/>
    <mergeCell ref="C32:D32"/>
    <mergeCell ref="E32:F32"/>
    <mergeCell ref="C31:D31"/>
    <mergeCell ref="E31:F31"/>
    <mergeCell ref="E36:F36"/>
    <mergeCell ref="C21:D21"/>
    <mergeCell ref="E21:F21"/>
    <mergeCell ref="C20:D20"/>
    <mergeCell ref="E20:F20"/>
    <mergeCell ref="E27:F27"/>
    <mergeCell ref="C26:D26"/>
    <mergeCell ref="E26:F26"/>
    <mergeCell ref="C24:D24"/>
    <mergeCell ref="E24:F24"/>
    <mergeCell ref="C25:D25"/>
    <mergeCell ref="P20:Q20"/>
    <mergeCell ref="C18:D18"/>
    <mergeCell ref="E18:F18"/>
    <mergeCell ref="I20:O20"/>
    <mergeCell ref="K18:L18"/>
    <mergeCell ref="M18:N18"/>
    <mergeCell ref="P18:Q18"/>
    <mergeCell ref="J16:J18"/>
    <mergeCell ref="M16:N16"/>
    <mergeCell ref="P16:Q16"/>
    <mergeCell ref="C15:D15"/>
    <mergeCell ref="E15:F15"/>
    <mergeCell ref="M15:N15"/>
    <mergeCell ref="P15:Q15"/>
    <mergeCell ref="I19:T19"/>
    <mergeCell ref="K17:L17"/>
    <mergeCell ref="M17:N17"/>
    <mergeCell ref="P17:Q17"/>
    <mergeCell ref="M12:N12"/>
    <mergeCell ref="P12:Q12"/>
    <mergeCell ref="M13:N13"/>
    <mergeCell ref="P13:Q13"/>
    <mergeCell ref="C16:D16"/>
    <mergeCell ref="E16:F16"/>
    <mergeCell ref="K16:L16"/>
    <mergeCell ref="C14:D14"/>
    <mergeCell ref="E14:F14"/>
    <mergeCell ref="I14:T14"/>
    <mergeCell ref="C10:D10"/>
    <mergeCell ref="E10:F10"/>
    <mergeCell ref="M10:N10"/>
    <mergeCell ref="C11:D11"/>
    <mergeCell ref="E11:F11"/>
    <mergeCell ref="I11:T11"/>
    <mergeCell ref="C12:D12"/>
    <mergeCell ref="E12:F12"/>
    <mergeCell ref="E7:F7"/>
    <mergeCell ref="I7:T7"/>
    <mergeCell ref="C8:D8"/>
    <mergeCell ref="E8:F8"/>
    <mergeCell ref="M8:N8"/>
    <mergeCell ref="P8:Q8"/>
    <mergeCell ref="C9:D9"/>
    <mergeCell ref="E9:F9"/>
    <mergeCell ref="A6:A7"/>
    <mergeCell ref="C6:D6"/>
    <mergeCell ref="E6:F6"/>
    <mergeCell ref="M6:O6"/>
    <mergeCell ref="P6:Q6"/>
    <mergeCell ref="C7:D7"/>
    <mergeCell ref="B7:B9"/>
    <mergeCell ref="B1:G1"/>
    <mergeCell ref="I1:T1"/>
    <mergeCell ref="B2:G2"/>
    <mergeCell ref="B3:G3"/>
    <mergeCell ref="I3:T3"/>
    <mergeCell ref="M9:N9"/>
    <mergeCell ref="M5:O5"/>
    <mergeCell ref="P5:Q5"/>
    <mergeCell ref="P21:Q21"/>
    <mergeCell ref="J25:J27"/>
    <mergeCell ref="K25:L25"/>
    <mergeCell ref="K26:L26"/>
    <mergeCell ref="K27:L27"/>
    <mergeCell ref="M24:N24"/>
    <mergeCell ref="M25:N25"/>
    <mergeCell ref="P25:Q25"/>
    <mergeCell ref="M26:N26"/>
    <mergeCell ref="P26:Q26"/>
    <mergeCell ref="M27:N27"/>
    <mergeCell ref="P27:Q27"/>
    <mergeCell ref="P29:Q29"/>
    <mergeCell ref="L30:N30"/>
    <mergeCell ref="P30:Q30"/>
    <mergeCell ref="L29:N29"/>
    <mergeCell ref="K40:N40"/>
    <mergeCell ref="K39:L39"/>
    <mergeCell ref="K41:L41"/>
    <mergeCell ref="M32:N32"/>
    <mergeCell ref="P32:Q32"/>
    <mergeCell ref="P35:Q35"/>
    <mergeCell ref="M35:N35"/>
    <mergeCell ref="A5:G5"/>
    <mergeCell ref="M47:N47"/>
    <mergeCell ref="M46:N46"/>
    <mergeCell ref="P46:Q46"/>
    <mergeCell ref="P47:Q47"/>
    <mergeCell ref="M44:N44"/>
    <mergeCell ref="P44:Q44"/>
    <mergeCell ref="P43:Q43"/>
    <mergeCell ref="M43:N43"/>
    <mergeCell ref="K38:N38"/>
  </mergeCells>
  <conditionalFormatting sqref="S47:T47 S44:T44 S41:T41 S36:T36 S33:T33 S39:T39 S22:T22 S9:T10 S13:T13 S6:T6 S16:T18 S25:T27">
    <cfRule type="cellIs" priority="1" dxfId="1" operator="equal" stopIfTrue="1">
      <formula>"NO"</formula>
    </cfRule>
    <cfRule type="cellIs" priority="2" dxfId="0" operator="equal" stopIfTrue="1">
      <formula>""</formula>
    </cfRule>
  </conditionalFormatting>
  <conditionalFormatting sqref="S30:T30">
    <cfRule type="cellIs" priority="3" dxfId="21" operator="equal" stopIfTrue="1">
      <formula>"NO"</formula>
    </cfRule>
    <cfRule type="cellIs" priority="4" dxfId="0" operator="equal" stopIfTrue="1">
      <formula>""</formula>
    </cfRule>
  </conditionalFormatting>
  <dataValidations count="3">
    <dataValidation type="list" allowBlank="1" showInputMessage="1" showErrorMessage="1" sqref="E23">
      <formula1>"１級,２級,３級,４級"</formula1>
    </dataValidation>
    <dataValidation type="list" allowBlank="1" showInputMessage="1" showErrorMessage="1" sqref="E6:F6">
      <formula1>"１級,２級,３級,４*級,４級"</formula1>
    </dataValidation>
    <dataValidation type="list" allowBlank="1" showInputMessage="1" showErrorMessage="1" sqref="E34:F34">
      <formula1>"A,B,C,D"</formula1>
    </dataValidation>
  </dataValidations>
  <printOptions horizontalCentered="1"/>
  <pageMargins left="0.7874015748031497" right="0.7874015748031497" top="0.5118110236220472" bottom="0.5118110236220472" header="0.5118110236220472" footer="0.5118110236220472"/>
  <pageSetup horizontalDpi="600" verticalDpi="600" orientation="portrait" paperSize="9" scale="53"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codeName="Tabelle3"/>
  <dimension ref="A1:K84"/>
  <sheetViews>
    <sheetView showGridLines="0" view="pageBreakPreview" zoomScaleSheetLayoutView="100" zoomScalePageLayoutView="0" workbookViewId="0" topLeftCell="A1">
      <selection activeCell="E24" sqref="E2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69</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103</v>
      </c>
      <c r="B4" s="48"/>
      <c r="C4" s="48"/>
      <c r="D4" s="48"/>
      <c r="E4" s="48"/>
      <c r="F4" s="48"/>
      <c r="G4" s="48"/>
      <c r="H4" s="48"/>
      <c r="I4" s="58"/>
    </row>
    <row r="5" spans="1:9" ht="3.75" customHeight="1">
      <c r="A5" s="48"/>
      <c r="B5" s="48"/>
      <c r="C5" s="48"/>
      <c r="D5" s="48"/>
      <c r="E5" s="48"/>
      <c r="F5" s="48"/>
      <c r="G5" s="48"/>
      <c r="H5" s="48"/>
      <c r="I5" s="58"/>
    </row>
    <row r="6" spans="1:9" ht="12.75">
      <c r="A6" s="137" t="s">
        <v>87</v>
      </c>
      <c r="B6" s="48"/>
      <c r="C6" s="59"/>
      <c r="D6" s="59"/>
      <c r="E6" s="59"/>
      <c r="F6" s="59"/>
      <c r="G6" s="59"/>
      <c r="H6" s="59"/>
      <c r="I6" s="60" t="s">
        <v>18</v>
      </c>
    </row>
    <row r="7" spans="1:9" ht="13.5" customHeight="1" hidden="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73</v>
      </c>
      <c r="C8" s="62" t="s">
        <v>9</v>
      </c>
      <c r="D8" s="62" t="s">
        <v>74</v>
      </c>
      <c r="E8" s="63" t="s">
        <v>72</v>
      </c>
      <c r="F8" s="64"/>
      <c r="G8" s="65" t="s">
        <v>75</v>
      </c>
      <c r="H8" s="48"/>
      <c r="I8" s="61"/>
    </row>
    <row r="9" spans="1:9" ht="12.75" customHeight="1">
      <c r="A9" s="48"/>
      <c r="B9" s="66" t="e">
        <f>IF(#REF!="","",#REF!)</f>
        <v>#REF!</v>
      </c>
      <c r="C9" s="62" t="s">
        <v>9</v>
      </c>
      <c r="D9" s="66" t="e">
        <f>IF(#REF!="","",#REF!)</f>
        <v>#REF!</v>
      </c>
      <c r="E9" s="63" t="s">
        <v>72</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110</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73</v>
      </c>
      <c r="D13" s="71"/>
      <c r="E13" s="71" t="s">
        <v>74</v>
      </c>
      <c r="F13" s="71"/>
      <c r="G13" s="71" t="s">
        <v>75</v>
      </c>
      <c r="H13" s="59"/>
      <c r="I13" s="69"/>
    </row>
    <row r="14" spans="1:9" ht="12.75" customHeight="1">
      <c r="A14" s="48"/>
      <c r="B14" s="72" t="s">
        <v>24</v>
      </c>
      <c r="C14" s="73" t="e">
        <f>IF(#REF!="","",#REF!)</f>
        <v>#REF!</v>
      </c>
      <c r="D14" s="71" t="s">
        <v>9</v>
      </c>
      <c r="E14" s="73" t="e">
        <f>IF(#REF!="","",#REF!)</f>
        <v>#REF!</v>
      </c>
      <c r="F14" s="74" t="s">
        <v>15</v>
      </c>
      <c r="G14" s="73" t="e">
        <f>IF(#REF!="","",#REF!)</f>
        <v>#REF!</v>
      </c>
      <c r="H14" s="59"/>
      <c r="I14" s="68" t="e">
        <f>IF(OR($G$14="",$G$14&gt;100),"NO",IF($C$14&gt;$G$14,"NO",IF($E$14&gt;$G$14,"NO","YES")))</f>
        <v>#REF!</v>
      </c>
    </row>
    <row r="15" spans="1:9" ht="12.75" customHeight="1">
      <c r="A15" s="48"/>
      <c r="B15" s="72" t="s">
        <v>25</v>
      </c>
      <c r="C15" s="73" t="e">
        <f>IF(#REF!="","",#REF!)</f>
        <v>#REF!</v>
      </c>
      <c r="D15" s="71" t="s">
        <v>9</v>
      </c>
      <c r="E15" s="73" t="e">
        <f>IF(#REF!="","",#REF!)</f>
        <v>#REF!</v>
      </c>
      <c r="F15" s="74" t="s">
        <v>16</v>
      </c>
      <c r="G15" s="73" t="e">
        <f>IF(#REF!="","",#REF!)</f>
        <v>#REF!</v>
      </c>
      <c r="H15" s="75"/>
      <c r="I15" s="68" t="e">
        <f>IF(OR($C15&gt;150,$E$15&gt;100),"NO",IF($G$15="","NO",IF($C$15&lt;$G$15,"NO",IF($E$15&lt;$G$15,"NO","YES"))))</f>
        <v>#REF!</v>
      </c>
    </row>
    <row r="16" spans="1:9" ht="7.5" customHeight="1">
      <c r="A16" s="48"/>
      <c r="B16" s="59"/>
      <c r="C16" s="59"/>
      <c r="D16" s="59"/>
      <c r="E16" s="59"/>
      <c r="F16" s="59"/>
      <c r="G16" s="59"/>
      <c r="H16" s="59"/>
      <c r="I16" s="69"/>
    </row>
    <row r="17" spans="1:9" ht="15.75">
      <c r="A17" s="137" t="s">
        <v>84</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26</v>
      </c>
      <c r="C19" s="71" t="s">
        <v>10</v>
      </c>
      <c r="D19" s="72" t="s">
        <v>27</v>
      </c>
      <c r="E19" s="71" t="s">
        <v>10</v>
      </c>
      <c r="F19" s="72" t="s">
        <v>28</v>
      </c>
      <c r="G19" s="74" t="s">
        <v>29</v>
      </c>
      <c r="H19" s="59"/>
      <c r="I19" s="69"/>
    </row>
    <row r="20" spans="1:9" ht="12.75" customHeight="1">
      <c r="A20" s="48"/>
      <c r="B20" s="119" t="e">
        <f>IF(#REF!="","",#REF!^2)</f>
        <v>#REF!</v>
      </c>
      <c r="C20" s="71" t="s">
        <v>10</v>
      </c>
      <c r="D20" s="119" t="e">
        <f>IF(#REF!="","",#REF!^2)</f>
        <v>#REF!</v>
      </c>
      <c r="E20" s="71" t="s">
        <v>10</v>
      </c>
      <c r="F20" s="119" t="e">
        <f>IF(#REF!="","",#REF!^2)</f>
        <v>#REF!</v>
      </c>
      <c r="G20" s="74" t="s">
        <v>29</v>
      </c>
      <c r="H20" s="59"/>
      <c r="I20" s="68" t="e">
        <f>IF(OR($F$20="",$F$20&gt;(0.8)^2,$F$20&lt;(0.3)^2,$D$20="",$D$20&gt;(0.8)^2,$D$20&lt;(0.3)^2,$B$20=""),"NO",IF($B$20+$D$20+$F$20&gt;1,"NO","YES"))</f>
        <v>#REF!</v>
      </c>
    </row>
    <row r="21" spans="1:9" ht="7.5" customHeight="1">
      <c r="A21" s="48"/>
      <c r="B21" s="59"/>
      <c r="C21" s="59"/>
      <c r="D21" s="59"/>
      <c r="E21" s="59"/>
      <c r="F21" s="59"/>
      <c r="G21" s="59"/>
      <c r="H21" s="59"/>
      <c r="I21" s="69"/>
    </row>
    <row r="22" spans="1:9" ht="12.75">
      <c r="A22" s="137" t="s">
        <v>85</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30</v>
      </c>
      <c r="F24" s="74" t="s">
        <v>16</v>
      </c>
      <c r="G24" s="72" t="s">
        <v>31</v>
      </c>
      <c r="H24" s="78"/>
      <c r="I24" s="69"/>
    </row>
    <row r="25" spans="1:9" ht="12.75" customHeight="1" hidden="1" thickBot="1">
      <c r="A25" s="48"/>
      <c r="B25" s="110" t="s">
        <v>23</v>
      </c>
      <c r="C25" s="111"/>
      <c r="D25" s="81"/>
      <c r="E25" s="82" t="e">
        <f>#REF!</f>
        <v>#REF!</v>
      </c>
      <c r="F25" s="83" t="s">
        <v>16</v>
      </c>
      <c r="G25" s="82" t="e">
        <f>IF(#REF!=0,0,#REF!/#REF!)</f>
        <v>#REF!</v>
      </c>
      <c r="H25" s="78"/>
      <c r="I25" s="84"/>
    </row>
    <row r="26" spans="1:9" ht="12.75" customHeight="1">
      <c r="A26" s="48"/>
      <c r="B26" s="141" t="s">
        <v>108</v>
      </c>
      <c r="C26" s="86"/>
      <c r="D26" s="87" t="s">
        <v>19</v>
      </c>
      <c r="E26" s="119" t="e">
        <f>IF(#REF!="","",#REF!)</f>
        <v>#REF!</v>
      </c>
      <c r="F26" s="74" t="s">
        <v>16</v>
      </c>
      <c r="G26" s="120" t="e">
        <f>IF(#REF!="","",IF(#REF!=0,"",#REF!/#REF!))</f>
        <v>#REF!</v>
      </c>
      <c r="H26" s="78"/>
      <c r="I26" s="68" t="e">
        <f>IF(OR($E$26="",$E$26&gt;100000000,$G$26=""),"NO",IF($G$26&gt;$E$26,"NO","YES"))</f>
        <v>#REF!</v>
      </c>
    </row>
    <row r="27" spans="1:9" ht="12.75" customHeight="1">
      <c r="A27" s="48"/>
      <c r="B27" s="88"/>
      <c r="C27" s="89"/>
      <c r="D27" s="87" t="s">
        <v>20</v>
      </c>
      <c r="E27" s="119" t="e">
        <f>IF(#REF!="","",#REF!)</f>
        <v>#REF!</v>
      </c>
      <c r="F27" s="74" t="s">
        <v>16</v>
      </c>
      <c r="G27" s="120" t="e">
        <f>IF(#REF!="","",IF(#REF!=0,"",#REF!/#REF!))</f>
        <v>#REF!</v>
      </c>
      <c r="H27" s="78"/>
      <c r="I27" s="68" t="e">
        <f>IF(OR($E$27="",$E$27&gt;100000000,$G$27=""),"NO",IF($G$27&gt;$E$27,"NO","YES"))</f>
        <v>#REF!</v>
      </c>
    </row>
    <row r="28" spans="1:9" ht="12.75" customHeight="1" hidden="1">
      <c r="A28" s="48"/>
      <c r="B28" s="88"/>
      <c r="C28" s="76"/>
      <c r="D28" s="87" t="s">
        <v>21</v>
      </c>
      <c r="E28" s="82">
        <v>0</v>
      </c>
      <c r="F28" s="74" t="s">
        <v>16</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71</v>
      </c>
      <c r="B31" s="48"/>
      <c r="C31" s="59"/>
      <c r="D31" s="59"/>
      <c r="E31" s="59"/>
      <c r="F31" s="59"/>
      <c r="G31" s="60"/>
      <c r="H31" s="59"/>
      <c r="I31" s="69"/>
      <c r="K31" s="124" t="s">
        <v>60</v>
      </c>
    </row>
    <row r="32" spans="1:11" ht="1.5" customHeight="1">
      <c r="A32" s="48"/>
      <c r="B32" s="59"/>
      <c r="C32" s="59"/>
      <c r="D32" s="59"/>
      <c r="E32" s="59"/>
      <c r="F32" s="59"/>
      <c r="G32" s="60"/>
      <c r="H32" s="59"/>
      <c r="I32" s="69"/>
      <c r="K32" s="124"/>
    </row>
    <row r="33" spans="1:11" ht="12.75" customHeight="1">
      <c r="A33" s="357" t="s">
        <v>86</v>
      </c>
      <c r="B33" s="358"/>
      <c r="C33" s="358"/>
      <c r="D33" s="358"/>
      <c r="E33" s="358"/>
      <c r="F33" s="358"/>
      <c r="G33" s="93" t="e">
        <f>IF(#REF!="","DL wanted",IF(#REF!="","NUD wanted",IF(#REF!="","IZRS wanted",IF(#REF!="","",IF(#REF!=0,"",(#REF!+#REF!+#REF!+#REF!+#REF!)/#REF!)))))</f>
        <v>#REF!</v>
      </c>
      <c r="H33" s="59"/>
      <c r="I33" s="69"/>
      <c r="K33" s="123" t="e">
        <f>IF(OR(#REF!="",#REF!="",#REF!=""),"NO",IF(#REF!="","",IF(#REF!=0,"",(#REF!+#REF!+#REF!+#REF!)/#REF!)))</f>
        <v>#REF!</v>
      </c>
    </row>
    <row r="34" spans="1:9" ht="12.75" customHeight="1">
      <c r="A34" s="48"/>
      <c r="B34" s="59"/>
      <c r="C34" s="59"/>
      <c r="D34" s="94" t="s">
        <v>55</v>
      </c>
      <c r="E34" s="95"/>
      <c r="F34" s="74" t="s">
        <v>15</v>
      </c>
      <c r="G34" s="72" t="s">
        <v>32</v>
      </c>
      <c r="H34" s="78"/>
      <c r="I34" s="69"/>
    </row>
    <row r="35" spans="1:9" ht="12.75" customHeight="1">
      <c r="A35" s="48"/>
      <c r="B35" s="59"/>
      <c r="C35" s="59"/>
      <c r="D35" s="355" t="e">
        <f>IF(#REF!="","R wanted",IF($G$33="","Q wanted",IF(#REF!="","Anzahl  N  wanted",($G$33*#REF!*#REF!)/#REF!)))</f>
        <v>#REF!</v>
      </c>
      <c r="E35" s="356"/>
      <c r="F35" s="74" t="s">
        <v>15</v>
      </c>
      <c r="G35" s="73" t="e">
        <f>IF(#REF!="","",#REF!)</f>
        <v>#REF!</v>
      </c>
      <c r="H35" s="78"/>
      <c r="I35" s="68" t="e">
        <f>IF(OR($K$33="NO",$G$33="",$G$35="",$G$35&gt;10000000),"NO",IF($D$35&gt;$G$35,"NO","YES"))</f>
        <v>#REF!</v>
      </c>
    </row>
    <row r="36" spans="1:9" ht="7.5" customHeight="1">
      <c r="A36" s="48"/>
      <c r="B36" s="59"/>
      <c r="C36" s="59"/>
      <c r="D36" s="59"/>
      <c r="E36" s="59"/>
      <c r="F36" s="59"/>
      <c r="G36" s="59"/>
      <c r="H36" s="59"/>
      <c r="I36" s="69"/>
    </row>
    <row r="37" spans="1:9" ht="12.75">
      <c r="A37" s="137" t="s">
        <v>76</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33</v>
      </c>
      <c r="F39" s="74" t="s">
        <v>16</v>
      </c>
      <c r="G39" s="72" t="s">
        <v>31</v>
      </c>
      <c r="H39" s="78"/>
      <c r="I39" s="69"/>
    </row>
    <row r="40" spans="1:9" ht="12.75" customHeight="1" hidden="1" thickBot="1">
      <c r="A40" s="48"/>
      <c r="B40" s="96" t="s">
        <v>23</v>
      </c>
      <c r="C40" s="97"/>
      <c r="D40" s="81"/>
      <c r="E40" s="99" t="e">
        <f>#REF!</f>
        <v>#REF!</v>
      </c>
      <c r="F40" s="74" t="s">
        <v>16</v>
      </c>
      <c r="G40" s="99" t="e">
        <f>IF(#REF!=0,0,#REF!/#REF!)</f>
        <v>#REF!</v>
      </c>
      <c r="H40" s="78"/>
      <c r="I40" s="84"/>
    </row>
    <row r="41" spans="1:9" ht="12.75" customHeight="1">
      <c r="A41" s="48"/>
      <c r="B41" s="141" t="s">
        <v>108</v>
      </c>
      <c r="C41" s="86"/>
      <c r="D41" s="87" t="s">
        <v>19</v>
      </c>
      <c r="E41" s="119" t="e">
        <f>IF(#REF!="","",#REF!)</f>
        <v>#REF!</v>
      </c>
      <c r="F41" s="74" t="s">
        <v>16</v>
      </c>
      <c r="G41" s="66" t="e">
        <f>IF(#REF!="","",IF(#REF!=0,"",#REF!/#REF!))</f>
        <v>#REF!</v>
      </c>
      <c r="H41" s="78"/>
      <c r="I41" s="68" t="e">
        <f>IF(OR($G$41=0,$G$41="",$E$41="",$E$41&gt;100000000),"NO",IF($G$41&gt;$E$41,"NO","YES"))</f>
        <v>#REF!</v>
      </c>
    </row>
    <row r="42" spans="1:9" ht="12.75" customHeight="1">
      <c r="A42" s="48"/>
      <c r="B42" s="88"/>
      <c r="C42" s="76"/>
      <c r="D42" s="87" t="s">
        <v>20</v>
      </c>
      <c r="E42" s="119" t="e">
        <f>IF(#REF!="","",#REF!)</f>
        <v>#REF!</v>
      </c>
      <c r="F42" s="74" t="s">
        <v>16</v>
      </c>
      <c r="G42" s="66" t="e">
        <f>IF(#REF!="","",IF(#REF!=0,"",#REF!/#REF!))</f>
        <v>#REF!</v>
      </c>
      <c r="H42" s="78"/>
      <c r="I42" s="68" t="e">
        <f>IF(OR($G$42=0,$G$42="",$E$42="",$E$42&gt;100000000),"NO",IF($G$42&gt;$E$42,"NO","YES"))</f>
        <v>#REF!</v>
      </c>
    </row>
    <row r="43" spans="1:9" ht="12.75" customHeight="1" hidden="1">
      <c r="A43" s="48"/>
      <c r="B43" s="88"/>
      <c r="C43" s="76"/>
      <c r="D43" s="112" t="s">
        <v>21</v>
      </c>
      <c r="E43" s="82">
        <v>0</v>
      </c>
      <c r="F43" s="83" t="s">
        <v>16</v>
      </c>
      <c r="G43" s="82">
        <v>0</v>
      </c>
      <c r="H43" s="78"/>
      <c r="I43" s="84"/>
    </row>
    <row r="44" spans="1:9" ht="7.5" customHeight="1">
      <c r="A44" s="48"/>
      <c r="B44" s="59"/>
      <c r="C44" s="59"/>
      <c r="D44" s="59"/>
      <c r="E44" s="90"/>
      <c r="F44" s="91"/>
      <c r="G44" s="90"/>
      <c r="H44" s="78"/>
      <c r="I44" s="92"/>
    </row>
    <row r="45" spans="1:9" ht="15.75" hidden="1">
      <c r="A45" s="48" t="s">
        <v>22</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42</v>
      </c>
      <c r="E47" s="95"/>
      <c r="F47" s="74" t="s">
        <v>16</v>
      </c>
      <c r="G47" s="72" t="s">
        <v>34</v>
      </c>
      <c r="H47" s="78"/>
      <c r="I47" s="92"/>
    </row>
    <row r="48" spans="1:9" ht="12.75" customHeight="1" hidden="1">
      <c r="A48" s="48"/>
      <c r="B48" s="59"/>
      <c r="C48" s="59"/>
      <c r="D48" s="362">
        <v>0</v>
      </c>
      <c r="E48" s="363"/>
      <c r="F48" s="74" t="s">
        <v>16</v>
      </c>
      <c r="G48" s="62" t="e">
        <f>IF(#REF!=0,0,#REF!/#REF!)</f>
        <v>#REF!</v>
      </c>
      <c r="H48" s="78"/>
      <c r="I48" s="92"/>
    </row>
    <row r="49" spans="1:9" ht="7.5" customHeight="1">
      <c r="A49" s="48"/>
      <c r="B49" s="59"/>
      <c r="C49" s="59"/>
      <c r="D49" s="49"/>
      <c r="E49" s="100"/>
      <c r="F49" s="91"/>
      <c r="G49" s="90"/>
      <c r="H49" s="78"/>
      <c r="I49" s="92"/>
    </row>
    <row r="50" spans="1:9" ht="12.75">
      <c r="A50" s="138" t="s">
        <v>88</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52</v>
      </c>
      <c r="E52" s="95"/>
      <c r="F52" s="74" t="s">
        <v>16</v>
      </c>
      <c r="G52" s="72" t="s">
        <v>54</v>
      </c>
      <c r="H52" s="78"/>
      <c r="I52" s="92"/>
    </row>
    <row r="53" spans="1:9" ht="12.75">
      <c r="A53" s="48"/>
      <c r="B53" s="59"/>
      <c r="C53" s="59"/>
      <c r="D53" s="355" t="e">
        <f>IF(#REF!&lt;&gt;0,#REF!,(IF(#REF!&lt;&gt;0,#REF!/(2*#REF!),#REF!)))</f>
        <v>#REF!</v>
      </c>
      <c r="E53" s="356"/>
      <c r="F53" s="74" t="s">
        <v>16</v>
      </c>
      <c r="G53" s="66" t="e">
        <f>IF(#REF!="","",IF(#REF!=0,"",#REF!/#REF!*0.4))</f>
        <v>#REF!</v>
      </c>
      <c r="H53" s="59"/>
      <c r="I53" s="68" t="e">
        <f>IF($D$53&gt;10000000,"NO",IF($G$53="","NO",IF($G$53&gt;$D$53,"NO","YES")))</f>
        <v>#REF!</v>
      </c>
    </row>
    <row r="54" spans="1:10" ht="7.5" customHeight="1">
      <c r="A54" s="48"/>
      <c r="B54" s="59"/>
      <c r="C54" s="59"/>
      <c r="D54" s="49"/>
      <c r="E54" s="100"/>
      <c r="F54" s="91"/>
      <c r="G54" s="90"/>
      <c r="H54" s="59"/>
      <c r="I54" s="69"/>
      <c r="J54" s="20"/>
    </row>
    <row r="55" spans="1:10" ht="12.75">
      <c r="A55" s="137" t="s">
        <v>77</v>
      </c>
      <c r="B55" s="48"/>
      <c r="C55" s="59"/>
      <c r="D55" s="59"/>
      <c r="E55" s="59"/>
      <c r="F55" s="59"/>
      <c r="G55" s="59"/>
      <c r="H55" s="59"/>
      <c r="I55" s="69"/>
      <c r="J55" s="20"/>
    </row>
    <row r="56" spans="1:10" ht="1.5" customHeight="1">
      <c r="A56" s="138"/>
      <c r="B56" s="59"/>
      <c r="C56" s="59"/>
      <c r="D56" s="59"/>
      <c r="E56" s="59"/>
      <c r="F56" s="59"/>
      <c r="G56" s="59"/>
      <c r="H56" s="59"/>
      <c r="I56" s="69"/>
      <c r="J56" s="20"/>
    </row>
    <row r="57" spans="1:10" ht="12.75" customHeight="1">
      <c r="A57" s="138"/>
      <c r="B57" s="59"/>
      <c r="C57" s="59"/>
      <c r="D57" s="59"/>
      <c r="E57" s="72" t="s">
        <v>17</v>
      </c>
      <c r="F57" s="74" t="s">
        <v>16</v>
      </c>
      <c r="G57" s="72" t="s">
        <v>36</v>
      </c>
      <c r="H57" s="78"/>
      <c r="I57" s="69"/>
      <c r="J57" s="20"/>
    </row>
    <row r="58" spans="1:9" ht="12.75" customHeight="1">
      <c r="A58" s="138"/>
      <c r="B58" s="59"/>
      <c r="C58" s="59"/>
      <c r="D58" s="59"/>
      <c r="E58" s="73" t="e">
        <f>IF(#REF!="","",IF(#REF!=0,"",#REF!*#REF!/#REF!))</f>
        <v>#REF!</v>
      </c>
      <c r="F58" s="74" t="s">
        <v>16</v>
      </c>
      <c r="G58" s="73" t="e">
        <f>IF(#REF!="","",#REF!)</f>
        <v>#REF!</v>
      </c>
      <c r="H58" s="78"/>
      <c r="I58" s="68" t="e">
        <f>IF(OR($E$58="",$G$58=""),"NO",IF($G$58&gt;$E$58,"NO","YES"))</f>
        <v>#REF!</v>
      </c>
    </row>
    <row r="59" spans="1:9" ht="7.5" customHeight="1">
      <c r="A59" s="138"/>
      <c r="B59" s="59"/>
      <c r="C59" s="59"/>
      <c r="D59" s="59"/>
      <c r="E59" s="59"/>
      <c r="F59" s="59"/>
      <c r="G59" s="59"/>
      <c r="H59" s="59"/>
      <c r="I59" s="69"/>
    </row>
    <row r="60" spans="1:9" ht="12.75">
      <c r="A60" s="137" t="s">
        <v>78</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50</v>
      </c>
      <c r="F62" s="74" t="s">
        <v>16</v>
      </c>
      <c r="G62" s="72" t="s">
        <v>37</v>
      </c>
      <c r="H62" s="78"/>
      <c r="I62" s="69"/>
    </row>
    <row r="63" spans="1:9" ht="12.75" customHeight="1">
      <c r="A63" s="48"/>
      <c r="B63" s="59"/>
      <c r="C63" s="59"/>
      <c r="D63" s="59"/>
      <c r="E63" s="119" t="e">
        <f>IF(#REF!="","",IF(#REF!=0,"",#REF!*#REF!/#REF!^0.5))</f>
        <v>#REF!</v>
      </c>
      <c r="F63" s="74" t="s">
        <v>16</v>
      </c>
      <c r="G63" s="119" t="e">
        <f>IF(#REF!="","",IF(#REF!&lt;&gt;0,#REF!/#REF!,IF(#REF!&lt;&gt;0,#REF!,IF(#REF!=0,"",#REF!/#REF!))))</f>
        <v>#REF!</v>
      </c>
      <c r="H63" s="78"/>
      <c r="I63" s="68" t="e">
        <f>IF(OR($E$63="",$G$63=""),"NO",IF($G$63&gt;$E$63,"NO","YES"))</f>
        <v>#REF!</v>
      </c>
    </row>
    <row r="64" spans="1:9" ht="7.5" customHeight="1">
      <c r="A64" s="48"/>
      <c r="B64" s="59"/>
      <c r="C64" s="59"/>
      <c r="D64" s="59"/>
      <c r="E64" s="59"/>
      <c r="F64" s="59"/>
      <c r="G64" s="59"/>
      <c r="H64" s="59"/>
      <c r="I64" s="103"/>
    </row>
    <row r="65" spans="1:9" ht="12.75">
      <c r="A65" s="137" t="s">
        <v>90</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81</v>
      </c>
      <c r="D67" s="364" t="s">
        <v>83</v>
      </c>
      <c r="E67" s="360"/>
      <c r="F67" s="74" t="s">
        <v>16</v>
      </c>
      <c r="G67" s="72" t="s">
        <v>68</v>
      </c>
      <c r="H67" s="78"/>
      <c r="I67" s="103"/>
    </row>
    <row r="68" spans="1:9" ht="12.75" customHeight="1">
      <c r="A68" s="48"/>
      <c r="B68" s="59"/>
      <c r="C68" s="140" t="s">
        <v>82</v>
      </c>
      <c r="D68" s="365" t="e">
        <f>IF(#REF!="","",IF(OR(#REF!=0,#REF!=0),"",#REF!*#REF!*#REF!*#REF!/(#REF!*#REF!)))</f>
        <v>#REF!</v>
      </c>
      <c r="E68" s="366"/>
      <c r="F68" s="74" t="s">
        <v>16</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89</v>
      </c>
      <c r="D70" s="359" t="s">
        <v>59</v>
      </c>
      <c r="E70" s="360"/>
      <c r="F70" s="74" t="s">
        <v>16</v>
      </c>
      <c r="G70" s="104" t="s">
        <v>38</v>
      </c>
      <c r="H70" s="78"/>
      <c r="I70" s="103"/>
    </row>
    <row r="71" spans="1:9" ht="12.75" customHeight="1">
      <c r="A71" s="48"/>
      <c r="B71" s="59"/>
      <c r="C71" s="135"/>
      <c r="D71" s="361" t="e">
        <f>IF(#REF!="","",IF(OR(#REF!=0,#REF!=0),"",#REF!*1000*#REF!*#REF!*#REF!/(#REF!*#REF!)))</f>
        <v>#REF!</v>
      </c>
      <c r="E71" s="360"/>
      <c r="F71" s="74" t="s">
        <v>16</v>
      </c>
      <c r="G71" s="73" t="e">
        <f>#REF!</f>
        <v>#REF!</v>
      </c>
      <c r="H71" s="78"/>
      <c r="I71" s="68" t="e">
        <f>IF(OR($D$71&gt;1000000,$G$71="",$D$71=""),"NO",IF($G$71&gt;$D$71,"NO","YES"))</f>
        <v>#REF!</v>
      </c>
    </row>
    <row r="72" spans="1:9" ht="7.5" customHeight="1">
      <c r="A72" s="48"/>
      <c r="B72" s="59"/>
      <c r="C72" s="59"/>
      <c r="D72" s="59"/>
      <c r="E72" s="59"/>
      <c r="F72" s="59"/>
      <c r="G72" s="59"/>
      <c r="H72" s="59"/>
      <c r="I72" s="103"/>
    </row>
    <row r="73" spans="1:9" ht="12.75">
      <c r="A73" s="137" t="s">
        <v>79</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39</v>
      </c>
      <c r="D75" s="74" t="s">
        <v>15</v>
      </c>
      <c r="E75" s="72" t="s">
        <v>40</v>
      </c>
      <c r="F75" s="74" t="s">
        <v>15</v>
      </c>
      <c r="G75" s="72" t="s">
        <v>41</v>
      </c>
      <c r="H75" s="78"/>
      <c r="I75" s="103"/>
    </row>
    <row r="76" spans="1:9" ht="12.75" customHeight="1">
      <c r="A76" s="138"/>
      <c r="B76" s="59"/>
      <c r="C76" s="73" t="e">
        <f>IF(#REF!="","wanted",#REF!)</f>
        <v>#REF!</v>
      </c>
      <c r="D76" s="74" t="s">
        <v>15</v>
      </c>
      <c r="E76" s="73" t="e">
        <f>IF(#REF!="","R LC  wanted",IF(#REF!="","",IF(#REF!=0,"",#REF!/#REF!)))</f>
        <v>#REF!</v>
      </c>
      <c r="F76" s="74" t="s">
        <v>15</v>
      </c>
      <c r="G76" s="73" t="e">
        <f>IF(#REF!&gt;1000000,"wanted",IF(#REF!="","wanted",#REF!))</f>
        <v>#REF!</v>
      </c>
      <c r="H76" s="78"/>
      <c r="I76" s="68" t="e">
        <f>IF($C$76=0,"NO",IF($G$76="wanted","NO",IF($E$76="","NO",IF($E$76&lt;$C$76,"NO",IF($E$76&gt;$G$76,"NO","YES")))))</f>
        <v>#REF!</v>
      </c>
    </row>
    <row r="77" spans="1:9" ht="7.5" customHeight="1">
      <c r="A77" s="138"/>
      <c r="B77" s="59"/>
      <c r="C77" s="59"/>
      <c r="D77" s="59"/>
      <c r="E77" s="59"/>
      <c r="F77" s="59"/>
      <c r="G77" s="59"/>
      <c r="H77" s="59"/>
      <c r="I77" s="103"/>
    </row>
    <row r="78" spans="1:9" ht="12.75">
      <c r="A78" s="137" t="s">
        <v>80</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11</v>
      </c>
      <c r="F80" s="74" t="s">
        <v>15</v>
      </c>
      <c r="G80" s="72" t="s">
        <v>53</v>
      </c>
      <c r="H80" s="78"/>
      <c r="I80" s="103"/>
    </row>
    <row r="81" spans="1:9" ht="12.75" customHeight="1">
      <c r="A81" s="48"/>
      <c r="B81" s="59"/>
      <c r="C81" s="59"/>
      <c r="D81" s="59"/>
      <c r="E81" s="102" t="e">
        <f>IF(OR(#REF!="",#REF!=0),"",#REF!/#REF!)</f>
        <v>#REF!</v>
      </c>
      <c r="F81" s="25" t="s">
        <v>15</v>
      </c>
      <c r="G81" s="102" t="e">
        <f>IF(#REF!="","",#REF!)</f>
        <v>#REF!</v>
      </c>
      <c r="H81" s="78"/>
      <c r="I81" s="68" t="e">
        <f>IF($G$81&gt;1000000,"NO",IF($G$81="","NO",IF($G$81&lt;$E$81,"NO","YES")))</f>
        <v>#REF!</v>
      </c>
    </row>
    <row r="82" spans="1:9" ht="9" customHeight="1">
      <c r="A82" s="48"/>
      <c r="B82" s="59"/>
      <c r="C82" s="59"/>
      <c r="D82" s="59"/>
      <c r="E82" s="59"/>
      <c r="F82" s="59"/>
      <c r="G82" s="59"/>
      <c r="H82" s="59"/>
      <c r="I82" s="105"/>
    </row>
    <row r="83" spans="1:9" ht="12.75">
      <c r="A83" s="50" t="s">
        <v>51</v>
      </c>
      <c r="B83" s="106"/>
      <c r="C83" s="107"/>
      <c r="D83" s="107"/>
      <c r="E83" s="136">
        <v>37238</v>
      </c>
      <c r="F83" s="108"/>
      <c r="G83" s="107"/>
      <c r="H83" s="107"/>
      <c r="I83" s="52" t="s">
        <v>62</v>
      </c>
    </row>
    <row r="84" spans="1:9" ht="12.75">
      <c r="A84" s="51" t="s">
        <v>105</v>
      </c>
      <c r="B84" s="17"/>
      <c r="C84" s="109"/>
      <c r="D84" s="109"/>
      <c r="E84" s="109"/>
      <c r="F84" s="109"/>
      <c r="G84" s="109"/>
      <c r="H84" s="109"/>
      <c r="I84" s="109"/>
    </row>
  </sheetData>
  <sheetProtection sheet="1" objects="1" scenarios="1"/>
  <mergeCells count="8">
    <mergeCell ref="D35:E35"/>
    <mergeCell ref="A33:F33"/>
    <mergeCell ref="D70:E70"/>
    <mergeCell ref="D71:E71"/>
    <mergeCell ref="D53:E53"/>
    <mergeCell ref="D48:E48"/>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8"/>
  <dimension ref="A1:K84"/>
  <sheetViews>
    <sheetView showGridLines="0" view="pageBreakPreview" zoomScaleSheetLayoutView="100" zoomScalePageLayoutView="0" workbookViewId="0" topLeftCell="A1">
      <selection activeCell="I9" sqref="I9"/>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69</v>
      </c>
      <c r="B1" s="54"/>
      <c r="C1" s="53"/>
      <c r="D1" s="53"/>
      <c r="E1" s="53"/>
      <c r="F1" s="53"/>
      <c r="G1" s="53"/>
      <c r="H1" s="55"/>
      <c r="I1" s="56"/>
    </row>
    <row r="2" spans="1:9" ht="12.75" customHeight="1">
      <c r="A2" s="130"/>
      <c r="B2" s="17"/>
      <c r="C2" s="17"/>
      <c r="D2" s="17"/>
      <c r="E2" s="17"/>
      <c r="F2" s="17"/>
      <c r="G2" s="17"/>
      <c r="H2" s="17"/>
      <c r="I2" s="57"/>
    </row>
    <row r="3" spans="1:9" ht="9" customHeight="1">
      <c r="A3" s="17"/>
      <c r="B3" s="17"/>
      <c r="C3" s="17"/>
      <c r="D3" s="17"/>
      <c r="E3" s="17"/>
      <c r="F3" s="17"/>
      <c r="G3" s="17"/>
      <c r="H3" s="17"/>
      <c r="I3" s="57"/>
    </row>
    <row r="4" spans="1:9" ht="12.75">
      <c r="A4" s="47" t="s">
        <v>102</v>
      </c>
      <c r="B4" s="48"/>
      <c r="C4" s="48"/>
      <c r="D4" s="48"/>
      <c r="E4" s="48"/>
      <c r="F4" s="48"/>
      <c r="G4" s="48"/>
      <c r="H4" s="48"/>
      <c r="I4" s="58"/>
    </row>
    <row r="5" spans="1:9" ht="6" customHeight="1">
      <c r="A5" s="48"/>
      <c r="B5" s="48"/>
      <c r="C5" s="48"/>
      <c r="D5" s="48"/>
      <c r="E5" s="48"/>
      <c r="F5" s="48"/>
      <c r="G5" s="48"/>
      <c r="H5" s="48"/>
      <c r="I5" s="58"/>
    </row>
    <row r="6" spans="1:9" ht="12.75">
      <c r="A6" s="137" t="s">
        <v>87</v>
      </c>
      <c r="B6" s="48"/>
      <c r="C6" s="59"/>
      <c r="D6" s="59"/>
      <c r="E6" s="59"/>
      <c r="F6" s="59"/>
      <c r="G6" s="59"/>
      <c r="H6" s="59"/>
      <c r="I6" s="60" t="s">
        <v>18</v>
      </c>
    </row>
    <row r="7" spans="1:9"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73</v>
      </c>
      <c r="C8" s="62" t="s">
        <v>9</v>
      </c>
      <c r="D8" s="62" t="s">
        <v>74</v>
      </c>
      <c r="E8" s="63" t="s">
        <v>72</v>
      </c>
      <c r="F8" s="64"/>
      <c r="G8" s="65" t="s">
        <v>75</v>
      </c>
      <c r="H8" s="48"/>
      <c r="I8" s="61"/>
    </row>
    <row r="9" spans="1:9" ht="12.75" customHeight="1">
      <c r="A9" s="48"/>
      <c r="B9" s="66" t="e">
        <f>IF(#REF!="","",#REF!)</f>
        <v>#REF!</v>
      </c>
      <c r="C9" s="62" t="s">
        <v>9</v>
      </c>
      <c r="D9" s="66" t="e">
        <f>IF(#REF!="","",#REF!)</f>
        <v>#REF!</v>
      </c>
      <c r="E9" s="63" t="s">
        <v>72</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110</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73</v>
      </c>
      <c r="D13" s="71"/>
      <c r="E13" s="71" t="s">
        <v>74</v>
      </c>
      <c r="F13" s="71"/>
      <c r="G13" s="71" t="s">
        <v>75</v>
      </c>
      <c r="H13" s="59"/>
      <c r="I13" s="69"/>
    </row>
    <row r="14" spans="1:9" ht="12.75" customHeight="1">
      <c r="A14" s="48"/>
      <c r="B14" s="72" t="s">
        <v>24</v>
      </c>
      <c r="C14" s="73" t="e">
        <f>IF(#REF!="","",#REF!)</f>
        <v>#REF!</v>
      </c>
      <c r="D14" s="71" t="s">
        <v>9</v>
      </c>
      <c r="E14" s="73" t="e">
        <f>IF(#REF!="","",#REF!)</f>
        <v>#REF!</v>
      </c>
      <c r="F14" s="74" t="s">
        <v>15</v>
      </c>
      <c r="G14" s="73" t="e">
        <f>IF(#REF!="","",#REF!)</f>
        <v>#REF!</v>
      </c>
      <c r="H14" s="59"/>
      <c r="I14" s="68" t="e">
        <f>IF(OR($G$14="",$G$14&gt;100),"NO",IF($C$14&gt;$G$14,"NO",IF($E$14&gt;$G$14,"NO","YES")))</f>
        <v>#REF!</v>
      </c>
    </row>
    <row r="15" spans="1:9" ht="12.75" customHeight="1">
      <c r="A15" s="48"/>
      <c r="B15" s="72" t="s">
        <v>25</v>
      </c>
      <c r="C15" s="73" t="e">
        <f>IF(#REF!="","",#REF!)</f>
        <v>#REF!</v>
      </c>
      <c r="D15" s="71" t="s">
        <v>9</v>
      </c>
      <c r="E15" s="73" t="e">
        <f>IF(#REF!="","",#REF!)</f>
        <v>#REF!</v>
      </c>
      <c r="F15" s="74" t="s">
        <v>16</v>
      </c>
      <c r="G15" s="73" t="e">
        <f>IF(#REF!="","",#REF!)</f>
        <v>#REF!</v>
      </c>
      <c r="H15" s="75"/>
      <c r="I15" s="68" t="e">
        <f>IF(OR($C15&gt;150,$E$15&gt;100),"NO",IF($G$15="","NO",IF($C$15&lt;$G$15,"NO",IF($E$15&lt;$G$15,"NO","YES"))))</f>
        <v>#REF!</v>
      </c>
    </row>
    <row r="16" spans="1:9" ht="5.25" customHeight="1">
      <c r="A16" s="48"/>
      <c r="B16" s="59"/>
      <c r="C16" s="59"/>
      <c r="D16" s="59"/>
      <c r="E16" s="59"/>
      <c r="F16" s="59"/>
      <c r="G16" s="59"/>
      <c r="H16" s="59"/>
      <c r="I16" s="69"/>
    </row>
    <row r="17" spans="1:9" ht="15.75">
      <c r="A17" s="137" t="s">
        <v>84</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26</v>
      </c>
      <c r="C19" s="71" t="s">
        <v>10</v>
      </c>
      <c r="D19" s="72" t="s">
        <v>27</v>
      </c>
      <c r="E19" s="71" t="s">
        <v>10</v>
      </c>
      <c r="F19" s="72" t="s">
        <v>28</v>
      </c>
      <c r="G19" s="74" t="s">
        <v>29</v>
      </c>
      <c r="H19" s="59"/>
      <c r="I19" s="69"/>
    </row>
    <row r="20" spans="1:9" ht="12.75" customHeight="1">
      <c r="A20" s="48"/>
      <c r="B20" s="119" t="e">
        <f>IF(#REF!="","",#REF!^2)</f>
        <v>#REF!</v>
      </c>
      <c r="C20" s="71" t="s">
        <v>10</v>
      </c>
      <c r="D20" s="119" t="e">
        <f>IF(#REF!="","",#REF!^2)</f>
        <v>#REF!</v>
      </c>
      <c r="E20" s="71" t="s">
        <v>10</v>
      </c>
      <c r="F20" s="119" t="e">
        <f>IF(#REF!="","",#REF!^2)</f>
        <v>#REF!</v>
      </c>
      <c r="G20" s="74" t="s">
        <v>29</v>
      </c>
      <c r="H20" s="59"/>
      <c r="I20" s="68" t="e">
        <f>IF(OR($F$20="",$F$20&gt;(0.8)^2,$F$20&lt;(0.3)^2,$D$20="",$D$20&gt;(0.8)^2,$D$20&lt;(0.3)^2,$B$20=""),"NO",IF($B$20+$D$20+$F$20&gt;1,"NO","YES"))</f>
        <v>#REF!</v>
      </c>
    </row>
    <row r="21" spans="1:9" ht="5.25" customHeight="1">
      <c r="A21" s="48"/>
      <c r="B21" s="59"/>
      <c r="C21" s="59"/>
      <c r="D21" s="59"/>
      <c r="E21" s="59"/>
      <c r="F21" s="59"/>
      <c r="G21" s="59"/>
      <c r="H21" s="59"/>
      <c r="I21" s="69"/>
    </row>
    <row r="22" spans="1:9" ht="12.75">
      <c r="A22" s="137" t="s">
        <v>85</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30</v>
      </c>
      <c r="F24" s="74" t="s">
        <v>16</v>
      </c>
      <c r="G24" s="72" t="s">
        <v>31</v>
      </c>
      <c r="H24" s="78"/>
      <c r="I24" s="69"/>
    </row>
    <row r="25" spans="1:9" ht="12.75" customHeight="1" hidden="1">
      <c r="A25" s="48"/>
      <c r="B25" s="85" t="s">
        <v>46</v>
      </c>
      <c r="C25" s="125"/>
      <c r="D25" s="81"/>
      <c r="E25" s="82" t="e">
        <f>#REF!</f>
        <v>#REF!</v>
      </c>
      <c r="F25" s="83" t="s">
        <v>16</v>
      </c>
      <c r="G25" s="82" t="e">
        <f>IF(#REF!=0,0,#REF!/#REF!)</f>
        <v>#REF!</v>
      </c>
      <c r="H25" s="78"/>
      <c r="I25" s="84"/>
    </row>
    <row r="26" spans="1:9" ht="12.75" customHeight="1">
      <c r="A26" s="48"/>
      <c r="B26" s="141" t="s">
        <v>109</v>
      </c>
      <c r="C26" s="86"/>
      <c r="D26" s="87" t="s">
        <v>19</v>
      </c>
      <c r="E26" s="119" t="e">
        <f>IF(#REF!="","",#REF!)</f>
        <v>#REF!</v>
      </c>
      <c r="F26" s="74" t="s">
        <v>16</v>
      </c>
      <c r="G26" s="120" t="e">
        <f>IF(#REF!="","",IF(#REF!=0,"",#REF!/#REF!))</f>
        <v>#REF!</v>
      </c>
      <c r="H26" s="78"/>
      <c r="I26" s="68" t="e">
        <f>IF(OR($E$26="",$E$26&gt;100000000,$G$26=""),"NO",IF($G$26&gt;$E$26,"NO","YES"))</f>
        <v>#REF!</v>
      </c>
    </row>
    <row r="27" spans="1:9" ht="12.75" customHeight="1">
      <c r="A27" s="48"/>
      <c r="B27" s="85"/>
      <c r="C27" s="129"/>
      <c r="D27" s="128" t="s">
        <v>20</v>
      </c>
      <c r="E27" s="119" t="e">
        <f>IF(#REF!="","",#REF!)</f>
        <v>#REF!</v>
      </c>
      <c r="F27" s="74" t="s">
        <v>16</v>
      </c>
      <c r="G27" s="120" t="e">
        <f>IF(#REF!="","",IF(#REF!=0,"",#REF!/#REF!))</f>
        <v>#REF!</v>
      </c>
      <c r="H27" s="78"/>
      <c r="I27" s="68" t="e">
        <f>IF(OR($E$27="",$E$27&gt;100000000,$G$27=""),"NO",IF($G$27&gt;$E$27,"NO","YES"))</f>
        <v>#REF!</v>
      </c>
    </row>
    <row r="28" spans="1:9" ht="12.75" customHeight="1">
      <c r="A28" s="48"/>
      <c r="B28" s="88"/>
      <c r="C28" s="89"/>
      <c r="D28" s="128" t="s">
        <v>21</v>
      </c>
      <c r="E28" s="119" t="e">
        <f>IF(#REF!="","",#REF!)</f>
        <v>#REF!</v>
      </c>
      <c r="F28" s="74" t="s">
        <v>16</v>
      </c>
      <c r="G28" s="120" t="e">
        <f>IF(#REF!="","",IF(#REF!=0,"",#REF!/#REF!))</f>
        <v>#REF!</v>
      </c>
      <c r="H28" s="78"/>
      <c r="I28" s="68" t="e">
        <f>IF(OR($E$28="",$E$28&gt;100000000,$G$28=""),"NO",IF($G$28&gt;$E$28,"NO","YES"))</f>
        <v>#REF!</v>
      </c>
    </row>
    <row r="29" spans="1:9" ht="4.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71</v>
      </c>
      <c r="B31" s="48"/>
      <c r="C31" s="59"/>
      <c r="D31" s="59"/>
      <c r="E31" s="59"/>
      <c r="F31" s="59"/>
      <c r="G31" s="60"/>
      <c r="H31" s="59"/>
      <c r="I31" s="69"/>
      <c r="K31" s="124" t="s">
        <v>60</v>
      </c>
    </row>
    <row r="32" spans="1:11" ht="1.5" customHeight="1">
      <c r="A32" s="48"/>
      <c r="B32" s="59"/>
      <c r="C32" s="59"/>
      <c r="D32" s="59"/>
      <c r="E32" s="59"/>
      <c r="F32" s="59"/>
      <c r="G32" s="60"/>
      <c r="H32" s="59"/>
      <c r="I32" s="69"/>
      <c r="K32" s="124"/>
    </row>
    <row r="33" spans="1:11" ht="12.75" customHeight="1">
      <c r="A33" s="357" t="s">
        <v>61</v>
      </c>
      <c r="B33" s="357"/>
      <c r="C33" s="357"/>
      <c r="D33" s="357"/>
      <c r="E33" s="357"/>
      <c r="F33" s="368"/>
      <c r="G33" s="93" t="e">
        <f>IF(#REF!="","DL wanted",IF(#REF!="","NUD wanted",IF(#REF!="","IZRS wanted",IF(#REF!="","",IF(#REF!=0,"",(#REF!+#REF!+#REF!+#REF!+#REF!)/#REF!)))))</f>
        <v>#REF!</v>
      </c>
      <c r="H33" s="59"/>
      <c r="I33" s="69"/>
      <c r="K33" s="123" t="e">
        <f>IF(OR(#REF!="",#REF!="",#REF!=""),"NO",IF(#REF!="","",IF(#REF!=0,"",(#REF!+#REF!+#REF!+#REF!)/#REF!)))</f>
        <v>#REF!</v>
      </c>
    </row>
    <row r="34" spans="1:9" ht="12.75" customHeight="1">
      <c r="A34" s="48"/>
      <c r="B34" s="59"/>
      <c r="C34" s="59"/>
      <c r="D34" s="94" t="s">
        <v>57</v>
      </c>
      <c r="E34" s="95"/>
      <c r="F34" s="74" t="s">
        <v>15</v>
      </c>
      <c r="G34" s="72" t="s">
        <v>32</v>
      </c>
      <c r="H34" s="78"/>
      <c r="I34" s="69"/>
    </row>
    <row r="35" spans="1:9" ht="12.75" customHeight="1">
      <c r="A35" s="48"/>
      <c r="B35" s="59"/>
      <c r="C35" s="59"/>
      <c r="D35" s="355" t="e">
        <f>IF(#REF!="","R wanted",IF($G$33="","Q wanted",IF(#REF!="","Anzahl  N  wanted",($G$33*#REF!*#REF!)/#REF!)))</f>
        <v>#REF!</v>
      </c>
      <c r="E35" s="369"/>
      <c r="F35" s="74" t="s">
        <v>15</v>
      </c>
      <c r="G35" s="73" t="e">
        <f>IF(#REF!="","",#REF!)</f>
        <v>#REF!</v>
      </c>
      <c r="H35" s="78"/>
      <c r="I35" s="68" t="e">
        <f>IF(OR($K$33="NO",$G$33="",$G$35="",$G$35&gt;10000000),"NO",IF($D$35&gt;$G$35,"NO","YES"))</f>
        <v>#REF!</v>
      </c>
    </row>
    <row r="36" spans="1:9" ht="5.25" customHeight="1">
      <c r="A36" s="48"/>
      <c r="B36" s="59"/>
      <c r="C36" s="59"/>
      <c r="D36" s="59"/>
      <c r="E36" s="59"/>
      <c r="F36" s="59"/>
      <c r="G36" s="59"/>
      <c r="H36" s="59"/>
      <c r="I36" s="69"/>
    </row>
    <row r="37" spans="1:9" ht="12.75">
      <c r="A37" s="137" t="s">
        <v>76</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33</v>
      </c>
      <c r="F39" s="74" t="s">
        <v>16</v>
      </c>
      <c r="G39" s="72" t="s">
        <v>31</v>
      </c>
      <c r="H39" s="78"/>
      <c r="I39" s="69"/>
    </row>
    <row r="40" spans="1:9" ht="12.75" customHeight="1" hidden="1">
      <c r="A40" s="48"/>
      <c r="B40" s="96" t="s">
        <v>23</v>
      </c>
      <c r="C40" s="97"/>
      <c r="D40" s="81"/>
      <c r="E40" s="99" t="e">
        <f>#REF!</f>
        <v>#REF!</v>
      </c>
      <c r="F40" s="74" t="s">
        <v>16</v>
      </c>
      <c r="G40" s="99" t="e">
        <f>IF(#REF!=0,0,#REF!/#REF!)</f>
        <v>#REF!</v>
      </c>
      <c r="H40" s="78"/>
      <c r="I40" s="84"/>
    </row>
    <row r="41" spans="1:9" ht="12.75" customHeight="1">
      <c r="A41" s="48"/>
      <c r="B41" s="141" t="s">
        <v>109</v>
      </c>
      <c r="C41" s="86"/>
      <c r="D41" s="87" t="s">
        <v>19</v>
      </c>
      <c r="E41" s="119" t="e">
        <f>IF(#REF!="","",#REF!)</f>
        <v>#REF!</v>
      </c>
      <c r="F41" s="74" t="s">
        <v>16</v>
      </c>
      <c r="G41" s="66" t="e">
        <f>IF(#REF!="","",IF(#REF!=0,"",#REF!/#REF!))</f>
        <v>#REF!</v>
      </c>
      <c r="H41" s="78"/>
      <c r="I41" s="68" t="e">
        <f>IF(OR($G$41=0,$G$41="",$E$41="",$E$41&gt;100000000),"NO",IF($G$41&gt;$E$41,"NO","YES"))</f>
        <v>#REF!</v>
      </c>
    </row>
    <row r="42" spans="1:9" ht="12.75" customHeight="1">
      <c r="A42" s="48"/>
      <c r="B42" s="85"/>
      <c r="C42" s="129"/>
      <c r="D42" s="128" t="s">
        <v>20</v>
      </c>
      <c r="E42" s="119" t="e">
        <f>IF(#REF!="","",#REF!)</f>
        <v>#REF!</v>
      </c>
      <c r="F42" s="74" t="s">
        <v>16</v>
      </c>
      <c r="G42" s="66" t="e">
        <f>IF(#REF!="","",IF(#REF!=0,"",#REF!/#REF!))</f>
        <v>#REF!</v>
      </c>
      <c r="H42" s="78"/>
      <c r="I42" s="68" t="e">
        <f>IF(OR($G$42=0,$G$42="",$E$42="",$E$42&gt;100000000),"NO",IF($G$42&gt;$E$42,"NO","YES"))</f>
        <v>#REF!</v>
      </c>
    </row>
    <row r="43" spans="1:9" ht="12.75" customHeight="1">
      <c r="A43" s="48"/>
      <c r="B43" s="88"/>
      <c r="C43" s="76"/>
      <c r="D43" s="126" t="s">
        <v>21</v>
      </c>
      <c r="E43" s="119" t="e">
        <f>IF(#REF!="","",#REF!)</f>
        <v>#REF!</v>
      </c>
      <c r="F43" s="127" t="s">
        <v>16</v>
      </c>
      <c r="G43" s="66" t="e">
        <f>IF(#REF!="","",IF(#REF!=0,"",#REF!/#REF!))</f>
        <v>#REF!</v>
      </c>
      <c r="H43" s="78"/>
      <c r="I43" s="68" t="e">
        <f>IF(OR($G$43=0,$G$43="",$E$43="",$E$43&gt;100000000),"NO",IF($G$43&gt;$E$43,"NO","YES"))</f>
        <v>#REF!</v>
      </c>
    </row>
    <row r="44" spans="1:9" ht="7.5" customHeight="1" hidden="1">
      <c r="A44" s="48"/>
      <c r="B44" s="59"/>
      <c r="C44" s="59"/>
      <c r="D44" s="59"/>
      <c r="E44" s="90"/>
      <c r="F44" s="91"/>
      <c r="G44" s="90"/>
      <c r="H44" s="78"/>
      <c r="I44" s="92"/>
    </row>
    <row r="45" spans="1:9" ht="15.75" hidden="1">
      <c r="A45" s="48" t="s">
        <v>22</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42</v>
      </c>
      <c r="E47" s="95"/>
      <c r="F47" s="74" t="s">
        <v>16</v>
      </c>
      <c r="G47" s="72" t="s">
        <v>34</v>
      </c>
      <c r="H47" s="78"/>
      <c r="I47" s="92"/>
    </row>
    <row r="48" spans="1:9" ht="12.75" customHeight="1" hidden="1">
      <c r="A48" s="48"/>
      <c r="B48" s="59"/>
      <c r="C48" s="59"/>
      <c r="D48" s="362">
        <v>0</v>
      </c>
      <c r="E48" s="370"/>
      <c r="F48" s="74" t="s">
        <v>16</v>
      </c>
      <c r="G48" s="62" t="e">
        <f>IF(#REF!=0,0,#REF!/#REF!)</f>
        <v>#REF!</v>
      </c>
      <c r="H48" s="78"/>
      <c r="I48" s="92"/>
    </row>
    <row r="49" spans="1:9" ht="5.25" customHeight="1">
      <c r="A49" s="48"/>
      <c r="B49" s="59"/>
      <c r="C49" s="59"/>
      <c r="D49" s="49"/>
      <c r="E49" s="100"/>
      <c r="F49" s="91"/>
      <c r="G49" s="90"/>
      <c r="H49" s="78"/>
      <c r="I49" s="92"/>
    </row>
    <row r="50" spans="1:9" ht="12.75">
      <c r="A50" s="138" t="s">
        <v>88</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52</v>
      </c>
      <c r="E52" s="95"/>
      <c r="F52" s="74" t="s">
        <v>16</v>
      </c>
      <c r="G52" s="72" t="s">
        <v>63</v>
      </c>
      <c r="H52" s="78"/>
      <c r="I52" s="92"/>
    </row>
    <row r="53" spans="1:9" ht="12.75">
      <c r="A53" s="48"/>
      <c r="B53" s="59"/>
      <c r="C53" s="59"/>
      <c r="D53" s="355" t="e">
        <f>IF(#REF!&lt;&gt;0,#REF!,(IF(#REF!&lt;&gt;0,#REF!/(2*#REF!),#REF!)))</f>
        <v>#REF!</v>
      </c>
      <c r="E53" s="369"/>
      <c r="F53" s="74" t="s">
        <v>16</v>
      </c>
      <c r="G53" s="66" t="e">
        <f>IF(#REF!="","",IF(#REF!=0,"",#REF!/#REF!*0.4))</f>
        <v>#REF!</v>
      </c>
      <c r="H53" s="59"/>
      <c r="I53" s="68" t="e">
        <f>IF($D$53&gt;10000000,"NO",IF($G$53="","NO",IF($G$53&gt;$D$53,"NO","YES")))</f>
        <v>#REF!</v>
      </c>
    </row>
    <row r="54" spans="1:10" ht="5.25" customHeight="1">
      <c r="A54" s="48"/>
      <c r="B54" s="59"/>
      <c r="C54" s="59"/>
      <c r="D54" s="49"/>
      <c r="E54" s="100"/>
      <c r="F54" s="91"/>
      <c r="G54" s="90"/>
      <c r="H54" s="59"/>
      <c r="I54" s="69"/>
      <c r="J54" s="20"/>
    </row>
    <row r="55" spans="1:10" ht="12.75">
      <c r="A55" s="137" t="s">
        <v>77</v>
      </c>
      <c r="B55" s="48"/>
      <c r="C55" s="59"/>
      <c r="D55" s="59"/>
      <c r="E55" s="59"/>
      <c r="F55" s="59"/>
      <c r="G55" s="59"/>
      <c r="H55" s="59"/>
      <c r="I55" s="69"/>
      <c r="J55" s="20"/>
    </row>
    <row r="56" spans="1:10" ht="1.5" customHeight="1">
      <c r="A56" s="48"/>
      <c r="B56" s="59"/>
      <c r="C56" s="59"/>
      <c r="D56" s="59"/>
      <c r="E56" s="59"/>
      <c r="F56" s="59"/>
      <c r="G56" s="59"/>
      <c r="H56" s="59"/>
      <c r="I56" s="69"/>
      <c r="J56" s="20"/>
    </row>
    <row r="57" spans="1:10" ht="12.75" customHeight="1">
      <c r="A57" s="48"/>
      <c r="B57" s="59"/>
      <c r="C57" s="59"/>
      <c r="D57" s="59"/>
      <c r="E57" s="72" t="s">
        <v>17</v>
      </c>
      <c r="F57" s="74" t="s">
        <v>16</v>
      </c>
      <c r="G57" s="72" t="s">
        <v>36</v>
      </c>
      <c r="H57" s="78"/>
      <c r="I57" s="69"/>
      <c r="J57" s="20"/>
    </row>
    <row r="58" spans="1:9" ht="12.75" customHeight="1">
      <c r="A58" s="48"/>
      <c r="B58" s="59"/>
      <c r="C58" s="59"/>
      <c r="D58" s="59"/>
      <c r="E58" s="73" t="e">
        <f>IF(#REF!="","",IF(#REF!=0,"",#REF!*#REF!/#REF!))</f>
        <v>#REF!</v>
      </c>
      <c r="F58" s="74" t="s">
        <v>16</v>
      </c>
      <c r="G58" s="73" t="e">
        <f>IF(#REF!="","",#REF!)</f>
        <v>#REF!</v>
      </c>
      <c r="H58" s="78"/>
      <c r="I58" s="68" t="e">
        <f>IF(OR($E$58="",$G$58=""),"NO",IF($G$58&gt;$E$58,"NO","YES"))</f>
        <v>#REF!</v>
      </c>
    </row>
    <row r="59" spans="1:9" ht="5.25" customHeight="1">
      <c r="A59" s="48"/>
      <c r="B59" s="59"/>
      <c r="C59" s="59"/>
      <c r="D59" s="59"/>
      <c r="E59" s="59"/>
      <c r="F59" s="59"/>
      <c r="G59" s="59"/>
      <c r="H59" s="59"/>
      <c r="I59" s="69"/>
    </row>
    <row r="60" spans="1:9" ht="12.75">
      <c r="A60" s="137" t="s">
        <v>78</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50</v>
      </c>
      <c r="F62" s="74" t="s">
        <v>16</v>
      </c>
      <c r="G62" s="72" t="s">
        <v>37</v>
      </c>
      <c r="H62" s="78"/>
      <c r="I62" s="69"/>
    </row>
    <row r="63" spans="1:9" ht="12.75" customHeight="1">
      <c r="A63" s="48"/>
      <c r="B63" s="59"/>
      <c r="C63" s="59"/>
      <c r="D63" s="59"/>
      <c r="E63" s="119" t="e">
        <f>IF(#REF!="","",IF(#REF!=0,"",#REF!*#REF!/#REF!^0.5))</f>
        <v>#REF!</v>
      </c>
      <c r="F63" s="74" t="s">
        <v>16</v>
      </c>
      <c r="G63" s="119" t="e">
        <f>IF(#REF!="","",IF(#REF!&lt;&gt;0,#REF!/#REF!,IF(#REF!&lt;&gt;0,#REF!,IF(#REF!=0,"",#REF!/#REF!))))</f>
        <v>#REF!</v>
      </c>
      <c r="H63" s="78"/>
      <c r="I63" s="68" t="e">
        <f>IF(OR($E$63="",$G$63=""),"NO",IF($G$63&gt;$E$63,"NO","YES"))</f>
        <v>#REF!</v>
      </c>
    </row>
    <row r="64" spans="1:9" ht="5.25" customHeight="1">
      <c r="A64" s="48"/>
      <c r="B64" s="59"/>
      <c r="C64" s="59"/>
      <c r="D64" s="59"/>
      <c r="E64" s="59"/>
      <c r="F64" s="59"/>
      <c r="G64" s="59"/>
      <c r="H64" s="59"/>
      <c r="I64" s="103"/>
    </row>
    <row r="65" spans="1:9" ht="12.75">
      <c r="A65" s="137" t="s">
        <v>90</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81</v>
      </c>
      <c r="D67" s="364" t="s">
        <v>83</v>
      </c>
      <c r="E67" s="360"/>
      <c r="F67" s="74" t="s">
        <v>16</v>
      </c>
      <c r="G67" s="72" t="s">
        <v>68</v>
      </c>
      <c r="H67" s="78"/>
      <c r="I67" s="103"/>
    </row>
    <row r="68" spans="1:9" ht="12.75" customHeight="1">
      <c r="A68" s="48"/>
      <c r="B68" s="59"/>
      <c r="C68" s="140" t="s">
        <v>82</v>
      </c>
      <c r="D68" s="365" t="e">
        <f>IF(#REF!="","",IF(OR(#REF!=0,#REF!=0),"",#REF!*#REF!*#REF!*#REF!/(#REF!*#REF!)))</f>
        <v>#REF!</v>
      </c>
      <c r="E68" s="366"/>
      <c r="F68" s="74" t="s">
        <v>16</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89</v>
      </c>
      <c r="D70" s="359" t="s">
        <v>59</v>
      </c>
      <c r="E70" s="360"/>
      <c r="F70" s="74" t="s">
        <v>16</v>
      </c>
      <c r="G70" s="104" t="s">
        <v>38</v>
      </c>
      <c r="H70" s="78"/>
      <c r="I70" s="103"/>
    </row>
    <row r="71" spans="1:9" ht="12.75" customHeight="1">
      <c r="A71" s="48"/>
      <c r="B71" s="59"/>
      <c r="C71" s="135"/>
      <c r="D71" s="361" t="e">
        <f>IF(#REF!="","",IF(OR(#REF!=0,#REF!=0),"",#REF!*1000*#REF!*#REF!*#REF!/(#REF!*#REF!)))</f>
        <v>#REF!</v>
      </c>
      <c r="E71" s="367"/>
      <c r="F71" s="74" t="s">
        <v>16</v>
      </c>
      <c r="G71" s="73" t="e">
        <f>#REF!</f>
        <v>#REF!</v>
      </c>
      <c r="H71" s="78"/>
      <c r="I71" s="68" t="e">
        <f>IF(OR($D$71&gt;1000000,$G$71="",$D$71=""),"NO",IF($G$71&gt;$D$71,"NO","YES"))</f>
        <v>#REF!</v>
      </c>
    </row>
    <row r="72" spans="1:9" ht="5.25" customHeight="1">
      <c r="A72" s="48"/>
      <c r="B72" s="59"/>
      <c r="C72" s="59"/>
      <c r="D72" s="59"/>
      <c r="E72" s="59"/>
      <c r="F72" s="59"/>
      <c r="G72" s="59"/>
      <c r="H72" s="59"/>
      <c r="I72" s="103"/>
    </row>
    <row r="73" spans="1:9" ht="12.75">
      <c r="A73" s="137" t="s">
        <v>79</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39</v>
      </c>
      <c r="D75" s="74" t="s">
        <v>15</v>
      </c>
      <c r="E75" s="72" t="s">
        <v>40</v>
      </c>
      <c r="F75" s="74" t="s">
        <v>15</v>
      </c>
      <c r="G75" s="72" t="s">
        <v>41</v>
      </c>
      <c r="H75" s="78"/>
      <c r="I75" s="103"/>
    </row>
    <row r="76" spans="1:9" ht="12.75" customHeight="1">
      <c r="A76" s="138"/>
      <c r="B76" s="59"/>
      <c r="C76" s="73" t="e">
        <f>IF(#REF!="","wanted",#REF!)</f>
        <v>#REF!</v>
      </c>
      <c r="D76" s="74" t="s">
        <v>15</v>
      </c>
      <c r="E76" s="73" t="e">
        <f>IF(#REF!="","R LC  wanted",IF(#REF!="","",IF(#REF!=0,"",#REF!/#REF!)))</f>
        <v>#REF!</v>
      </c>
      <c r="F76" s="74" t="s">
        <v>15</v>
      </c>
      <c r="G76" s="73" t="e">
        <f>IF(#REF!&gt;1000000,"wanted",IF(#REF!="","wanted",#REF!))</f>
        <v>#REF!</v>
      </c>
      <c r="H76" s="78"/>
      <c r="I76" s="68" t="e">
        <f>IF($C$76=0,"NO",IF($G$76="wanted","NO",IF($E$76="","NO",IF($E$76&lt;$C$76,"NO",IF($E$76&gt;$G$76,"NO","YES")))))</f>
        <v>#REF!</v>
      </c>
    </row>
    <row r="77" spans="1:9" ht="5.25" customHeight="1">
      <c r="A77" s="138"/>
      <c r="B77" s="59"/>
      <c r="C77" s="59"/>
      <c r="D77" s="59"/>
      <c r="E77" s="59"/>
      <c r="F77" s="59"/>
      <c r="G77" s="59"/>
      <c r="H77" s="59"/>
      <c r="I77" s="103"/>
    </row>
    <row r="78" spans="1:9" ht="12.75">
      <c r="A78" s="137" t="s">
        <v>80</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11</v>
      </c>
      <c r="F80" s="74" t="s">
        <v>15</v>
      </c>
      <c r="G80" s="72" t="s">
        <v>53</v>
      </c>
      <c r="H80" s="78"/>
      <c r="I80" s="103"/>
    </row>
    <row r="81" spans="1:9" ht="12.75" customHeight="1">
      <c r="A81" s="48"/>
      <c r="B81" s="59"/>
      <c r="C81" s="59"/>
      <c r="D81" s="59"/>
      <c r="E81" s="102" t="e">
        <f>IF(OR(#REF!="",#REF!=0),"",#REF!/#REF!)</f>
        <v>#REF!</v>
      </c>
      <c r="F81" s="25" t="s">
        <v>15</v>
      </c>
      <c r="G81" s="102" t="e">
        <f>IF(#REF!="","",#REF!)</f>
        <v>#REF!</v>
      </c>
      <c r="H81" s="78"/>
      <c r="I81" s="68" t="e">
        <f>IF($G$81&gt;1000000,"NO",IF($G$81="","NO",IF($G$81&lt;$E$81,"NO","YES")))</f>
        <v>#REF!</v>
      </c>
    </row>
    <row r="82" spans="1:9" ht="3.75" customHeight="1">
      <c r="A82" s="48"/>
      <c r="B82" s="59"/>
      <c r="C82" s="59"/>
      <c r="D82" s="59"/>
      <c r="E82" s="59"/>
      <c r="F82" s="59"/>
      <c r="G82" s="59"/>
      <c r="H82" s="59"/>
      <c r="I82" s="105"/>
    </row>
    <row r="83" spans="1:9" ht="12.75">
      <c r="A83" s="50" t="s">
        <v>51</v>
      </c>
      <c r="B83" s="106"/>
      <c r="C83" s="107"/>
      <c r="D83" s="107"/>
      <c r="E83" s="136">
        <v>37238</v>
      </c>
      <c r="F83" s="108"/>
      <c r="G83" s="107"/>
      <c r="H83" s="107"/>
      <c r="I83" s="52" t="s">
        <v>64</v>
      </c>
    </row>
    <row r="84" spans="1:9" ht="12.75">
      <c r="A84" s="51" t="s">
        <v>104</v>
      </c>
      <c r="B84" s="17"/>
      <c r="C84" s="109"/>
      <c r="D84" s="109"/>
      <c r="E84" s="109"/>
      <c r="F84" s="109"/>
      <c r="G84" s="109"/>
      <c r="H84" s="109"/>
      <c r="I84" s="109"/>
    </row>
  </sheetData>
  <sheetProtection sheet="1" objects="1" scenarios="1"/>
  <mergeCells count="8">
    <mergeCell ref="D70:E70"/>
    <mergeCell ref="D71:E71"/>
    <mergeCell ref="A33:F33"/>
    <mergeCell ref="D35:E35"/>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
  <dimension ref="A1:K84"/>
  <sheetViews>
    <sheetView showGridLines="0" view="pageBreakPreview" zoomScaleSheetLayoutView="100" zoomScalePageLayoutView="0" workbookViewId="0" topLeftCell="A1">
      <selection activeCell="I81" sqref="I81"/>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69</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91</v>
      </c>
      <c r="B4" s="48"/>
      <c r="C4" s="48"/>
      <c r="D4" s="48"/>
      <c r="E4" s="48"/>
      <c r="F4" s="48"/>
      <c r="G4" s="48"/>
      <c r="H4" s="48"/>
      <c r="I4" s="58"/>
    </row>
    <row r="5" spans="1:9" ht="6" customHeight="1">
      <c r="A5" s="48"/>
      <c r="B5" s="48"/>
      <c r="C5" s="48"/>
      <c r="D5" s="48"/>
      <c r="E5" s="48"/>
      <c r="F5" s="48"/>
      <c r="G5" s="48"/>
      <c r="H5" s="48"/>
      <c r="I5" s="58"/>
    </row>
    <row r="6" spans="1:9" ht="13.5" customHeight="1">
      <c r="A6" s="137" t="s">
        <v>87</v>
      </c>
      <c r="B6" s="48"/>
      <c r="C6" s="59"/>
      <c r="D6" s="59"/>
      <c r="E6" s="59"/>
      <c r="F6" s="59"/>
      <c r="G6" s="59"/>
      <c r="H6" s="59"/>
      <c r="I6" s="60" t="s">
        <v>18</v>
      </c>
    </row>
    <row r="7" spans="1:9"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73</v>
      </c>
      <c r="C8" s="62" t="s">
        <v>9</v>
      </c>
      <c r="D8" s="62" t="s">
        <v>74</v>
      </c>
      <c r="E8" s="63" t="s">
        <v>72</v>
      </c>
      <c r="F8" s="64"/>
      <c r="G8" s="65" t="s">
        <v>75</v>
      </c>
      <c r="H8" s="48"/>
      <c r="I8" s="61"/>
    </row>
    <row r="9" spans="1:9" ht="12.75" customHeight="1">
      <c r="A9" s="48"/>
      <c r="B9" s="66" t="e">
        <f>IF(#REF!="","",#REF!)</f>
        <v>#REF!</v>
      </c>
      <c r="C9" s="62" t="s">
        <v>9</v>
      </c>
      <c r="D9" s="66" t="e">
        <f>IF(#REF!="","",#REF!)</f>
        <v>#REF!</v>
      </c>
      <c r="E9" s="63" t="s">
        <v>72</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110</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73</v>
      </c>
      <c r="D13" s="71"/>
      <c r="E13" s="71" t="s">
        <v>74</v>
      </c>
      <c r="F13" s="71"/>
      <c r="G13" s="71" t="s">
        <v>75</v>
      </c>
      <c r="H13" s="59"/>
      <c r="I13" s="69"/>
    </row>
    <row r="14" spans="1:9" ht="12.75" customHeight="1">
      <c r="A14" s="48"/>
      <c r="B14" s="72" t="s">
        <v>24</v>
      </c>
      <c r="C14" s="73" t="e">
        <f>IF(#REF!="","",#REF!)</f>
        <v>#REF!</v>
      </c>
      <c r="D14" s="71" t="s">
        <v>9</v>
      </c>
      <c r="E14" s="73" t="e">
        <f>IF(#REF!="","",#REF!)</f>
        <v>#REF!</v>
      </c>
      <c r="F14" s="74" t="s">
        <v>15</v>
      </c>
      <c r="G14" s="73" t="e">
        <f>IF(#REF!="","",#REF!)</f>
        <v>#REF!</v>
      </c>
      <c r="H14" s="59"/>
      <c r="I14" s="68" t="e">
        <f>IF(OR($G$14="",$G$14&gt;100),"NO",IF($C$14&gt;$G$14,"NO",IF($E$14&gt;$G$14,"NO","YES")))</f>
        <v>#REF!</v>
      </c>
    </row>
    <row r="15" spans="1:9" ht="12.75" customHeight="1">
      <c r="A15" s="48"/>
      <c r="B15" s="72" t="s">
        <v>25</v>
      </c>
      <c r="C15" s="73" t="e">
        <f>IF(#REF!="","",#REF!)</f>
        <v>#REF!</v>
      </c>
      <c r="D15" s="71" t="s">
        <v>9</v>
      </c>
      <c r="E15" s="73" t="e">
        <f>IF(#REF!="","",#REF!)</f>
        <v>#REF!</v>
      </c>
      <c r="F15" s="74" t="s">
        <v>16</v>
      </c>
      <c r="G15" s="73" t="e">
        <f>IF(#REF!="","",#REF!)</f>
        <v>#REF!</v>
      </c>
      <c r="H15" s="75"/>
      <c r="I15" s="68" t="e">
        <f>IF(OR($C15&gt;150,$E$15&gt;100),"NO",IF($G$15="","NO",IF($C$15&lt;$G$15,"NO",IF($E$15&lt;$G$15,"NO","YES"))))</f>
        <v>#REF!</v>
      </c>
    </row>
    <row r="16" spans="1:9" ht="7.5" customHeight="1">
      <c r="A16" s="48"/>
      <c r="B16" s="59"/>
      <c r="C16" s="59"/>
      <c r="D16" s="59"/>
      <c r="E16" s="59"/>
      <c r="F16" s="59"/>
      <c r="G16" s="59"/>
      <c r="H16" s="59"/>
      <c r="I16" s="69"/>
    </row>
    <row r="17" spans="1:9" ht="15.75">
      <c r="A17" s="137" t="s">
        <v>84</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26</v>
      </c>
      <c r="C19" s="71" t="s">
        <v>10</v>
      </c>
      <c r="D19" s="72" t="s">
        <v>27</v>
      </c>
      <c r="E19" s="71" t="s">
        <v>10</v>
      </c>
      <c r="F19" s="72" t="s">
        <v>28</v>
      </c>
      <c r="G19" s="74" t="s">
        <v>29</v>
      </c>
      <c r="H19" s="59"/>
      <c r="I19" s="69"/>
    </row>
    <row r="20" spans="1:9" ht="12.75" customHeight="1">
      <c r="A20" s="48"/>
      <c r="B20" s="119" t="e">
        <f>IF(#REF!="","",#REF!^2)</f>
        <v>#REF!</v>
      </c>
      <c r="C20" s="71" t="s">
        <v>10</v>
      </c>
      <c r="D20" s="119" t="e">
        <f>IF(#REF!="","",#REF!^2)</f>
        <v>#REF!</v>
      </c>
      <c r="E20" s="71" t="s">
        <v>10</v>
      </c>
      <c r="F20" s="119" t="e">
        <f>IF(#REF!="","",#REF!^2)</f>
        <v>#REF!</v>
      </c>
      <c r="G20" s="74" t="s">
        <v>29</v>
      </c>
      <c r="H20" s="59"/>
      <c r="I20" s="68" t="e">
        <f>IF(OR($F$20="",$F$20&gt;(0.8)^2,$F$20&lt;(0.3)^2,$D$20="",$D$20&gt;(0.8)^2,$D$20&lt;(0.3)^2,$B$20=""),"NO",IF($B$20+$D$20+$F$20&gt;1,"NO","YES"))</f>
        <v>#REF!</v>
      </c>
    </row>
    <row r="21" spans="1:9" ht="7.5" customHeight="1">
      <c r="A21" s="48"/>
      <c r="B21" s="59"/>
      <c r="C21" s="59"/>
      <c r="D21" s="59"/>
      <c r="E21" s="59"/>
      <c r="F21" s="59"/>
      <c r="G21" s="59"/>
      <c r="H21" s="59"/>
      <c r="I21" s="69"/>
    </row>
    <row r="22" spans="1:9" ht="12.75">
      <c r="A22" s="137" t="s">
        <v>85</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30</v>
      </c>
      <c r="F24" s="74" t="s">
        <v>16</v>
      </c>
      <c r="G24" s="72" t="s">
        <v>31</v>
      </c>
      <c r="H24" s="78"/>
      <c r="I24" s="69"/>
    </row>
    <row r="25" spans="1:9" ht="12.75" customHeight="1" hidden="1" thickBot="1">
      <c r="A25" s="48"/>
      <c r="B25" s="79" t="s">
        <v>23</v>
      </c>
      <c r="C25" s="80"/>
      <c r="D25" s="81"/>
      <c r="E25" s="82" t="e">
        <f>#REF!</f>
        <v>#REF!</v>
      </c>
      <c r="F25" s="83" t="s">
        <v>16</v>
      </c>
      <c r="G25" s="82" t="e">
        <f>IF(#REF!=0,0,#REF!/#REF!)</f>
        <v>#REF!</v>
      </c>
      <c r="H25" s="78"/>
      <c r="I25" s="84"/>
    </row>
    <row r="26" spans="1:9" ht="12.75" customHeight="1">
      <c r="A26" s="48"/>
      <c r="B26" s="141" t="s">
        <v>92</v>
      </c>
      <c r="C26" s="86"/>
      <c r="D26" s="87" t="s">
        <v>19</v>
      </c>
      <c r="E26" s="119" t="e">
        <f>IF(#REF!="","",#REF!)</f>
        <v>#REF!</v>
      </c>
      <c r="F26" s="74" t="s">
        <v>16</v>
      </c>
      <c r="G26" s="73" t="e">
        <f>IF(#REF!="","",IF(#REF!=0,"",#REF!/#REF!))</f>
        <v>#REF!</v>
      </c>
      <c r="H26" s="78"/>
      <c r="I26" s="68" t="e">
        <f>IF(OR($E$26="",$E$26&gt;100000000,$G$26=""),"NO",IF($G$26&gt;$E$26,"NO","YES"))</f>
        <v>#REF!</v>
      </c>
    </row>
    <row r="27" spans="1:9" ht="12.75" customHeight="1">
      <c r="A27" s="48"/>
      <c r="B27" s="88"/>
      <c r="C27" s="89"/>
      <c r="D27" s="87" t="s">
        <v>20</v>
      </c>
      <c r="E27" s="119" t="e">
        <f>IF(#REF!="","",#REF!)</f>
        <v>#REF!</v>
      </c>
      <c r="F27" s="74" t="s">
        <v>16</v>
      </c>
      <c r="G27" s="73" t="e">
        <f>IF(#REF!="","",IF(#REF!=0,"",#REF!/#REF!))</f>
        <v>#REF!</v>
      </c>
      <c r="H27" s="78"/>
      <c r="I27" s="68" t="e">
        <f>IF(OR($E$27="",$E$27&gt;100000000,$G$27=""),"NO",IF($G$27&gt;$E$27,"NO","YES"))</f>
        <v>#REF!</v>
      </c>
    </row>
    <row r="28" spans="1:9" ht="12.75" customHeight="1" hidden="1">
      <c r="A28" s="48"/>
      <c r="B28" s="88"/>
      <c r="C28" s="76"/>
      <c r="D28" s="87" t="s">
        <v>21</v>
      </c>
      <c r="E28" s="82">
        <v>0</v>
      </c>
      <c r="F28" s="83" t="s">
        <v>16</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71</v>
      </c>
      <c r="B31" s="48"/>
      <c r="C31" s="59"/>
      <c r="D31" s="59"/>
      <c r="E31" s="59"/>
      <c r="F31" s="59"/>
      <c r="G31" s="60"/>
      <c r="H31" s="59"/>
      <c r="I31" s="69"/>
      <c r="K31" s="124" t="s">
        <v>60</v>
      </c>
    </row>
    <row r="32" spans="1:11" s="20" customFormat="1" ht="1.5" customHeight="1">
      <c r="A32" s="48"/>
      <c r="B32" s="59"/>
      <c r="C32" s="59"/>
      <c r="D32" s="59"/>
      <c r="E32" s="59"/>
      <c r="F32" s="59"/>
      <c r="G32" s="60"/>
      <c r="H32" s="59"/>
      <c r="I32" s="69"/>
      <c r="K32" s="122"/>
    </row>
    <row r="33" spans="1:11" ht="12.75" customHeight="1">
      <c r="A33" s="357" t="s">
        <v>86</v>
      </c>
      <c r="B33" s="358"/>
      <c r="C33" s="358"/>
      <c r="D33" s="358"/>
      <c r="E33" s="358"/>
      <c r="F33" s="358"/>
      <c r="G33" s="93" t="e">
        <f>IF(#REF!="","DL wanted",IF(#REF!="","NUD wanted",IF(#REF!="","IZRS wanted",IF(#REF!="","",IF(#REF!=0,"",(#REF!+#REF!+#REF!+#REF!+#REF!)/#REF!)))))</f>
        <v>#REF!</v>
      </c>
      <c r="H33" s="59"/>
      <c r="I33" s="69"/>
      <c r="K33" s="123" t="e">
        <f>IF(OR(#REF!="",#REF!="",#REF!=""),"NO",IF(#REF!="","",IF(#REF!=0,"",(#REF!+#REF!+#REF!+#REF!)/#REF!)))</f>
        <v>#REF!</v>
      </c>
    </row>
    <row r="34" spans="1:9" ht="12.75" customHeight="1">
      <c r="A34" s="48"/>
      <c r="B34" s="59"/>
      <c r="C34" s="59"/>
      <c r="D34" s="94" t="s">
        <v>55</v>
      </c>
      <c r="E34" s="95"/>
      <c r="F34" s="74" t="s">
        <v>15</v>
      </c>
      <c r="G34" s="72" t="s">
        <v>32</v>
      </c>
      <c r="H34" s="78"/>
      <c r="I34" s="69"/>
    </row>
    <row r="35" spans="1:9" ht="12.75" customHeight="1">
      <c r="A35" s="48"/>
      <c r="B35" s="59"/>
      <c r="C35" s="59"/>
      <c r="D35" s="355" t="e">
        <f>IF(#REF!="","R wanted",IF($G$33="","Q wanted",IF(#REF!="","Anzahl  N  wanted",($G$33*#REF!*#REF!)/#REF!)))</f>
        <v>#REF!</v>
      </c>
      <c r="E35" s="356"/>
      <c r="F35" s="74" t="s">
        <v>15</v>
      </c>
      <c r="G35" s="73" t="e">
        <f>IF(#REF!="","",#REF!)</f>
        <v>#REF!</v>
      </c>
      <c r="H35" s="78"/>
      <c r="I35" s="68" t="e">
        <f>IF(OR($K$33="NO",$G$33="",$G$35="",$G$35&gt;10000000),"NO",IF($D$35&gt;$G$35,"NO","YES"))</f>
        <v>#REF!</v>
      </c>
    </row>
    <row r="36" spans="1:9" ht="7.5" customHeight="1">
      <c r="A36" s="48"/>
      <c r="B36" s="59"/>
      <c r="C36" s="59"/>
      <c r="D36" s="59"/>
      <c r="E36" s="59"/>
      <c r="F36" s="59"/>
      <c r="G36" s="59"/>
      <c r="H36" s="59"/>
      <c r="I36" s="69"/>
    </row>
    <row r="37" spans="1:9" ht="12.75">
      <c r="A37" s="137" t="s">
        <v>76</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33</v>
      </c>
      <c r="F39" s="74" t="s">
        <v>16</v>
      </c>
      <c r="G39" s="72" t="s">
        <v>31</v>
      </c>
      <c r="H39" s="78"/>
      <c r="I39" s="69"/>
    </row>
    <row r="40" spans="1:9" ht="12.75" customHeight="1" hidden="1" thickBot="1">
      <c r="A40" s="48"/>
      <c r="B40" s="96" t="s">
        <v>23</v>
      </c>
      <c r="C40" s="97"/>
      <c r="D40" s="98"/>
      <c r="E40" s="99" t="e">
        <f>#REF!</f>
        <v>#REF!</v>
      </c>
      <c r="F40" s="83" t="s">
        <v>16</v>
      </c>
      <c r="G40" s="99" t="e">
        <f>IF(#REF!=0,0,#REF!/#REF!)</f>
        <v>#REF!</v>
      </c>
      <c r="H40" s="78"/>
      <c r="I40" s="84"/>
    </row>
    <row r="41" spans="1:9" ht="12.75" customHeight="1">
      <c r="A41" s="48"/>
      <c r="B41" s="141" t="s">
        <v>92</v>
      </c>
      <c r="C41" s="86"/>
      <c r="D41" s="87" t="s">
        <v>19</v>
      </c>
      <c r="E41" s="119" t="e">
        <f>IF(#REF!="","",#REF!)</f>
        <v>#REF!</v>
      </c>
      <c r="F41" s="74" t="s">
        <v>16</v>
      </c>
      <c r="G41" s="66" t="e">
        <f>IF(#REF!="","",IF(#REF!=0,"",#REF!/#REF!))</f>
        <v>#REF!</v>
      </c>
      <c r="H41" s="78"/>
      <c r="I41" s="68" t="e">
        <f>IF(OR($G$41=0,$G$41="",$E$41="",$E$41&gt;100000000),"NO",IF($G$41&gt;$E$41,"NO","YES"))</f>
        <v>#REF!</v>
      </c>
    </row>
    <row r="42" spans="1:9" ht="12.75" customHeight="1">
      <c r="A42" s="48"/>
      <c r="B42" s="88"/>
      <c r="C42" s="76"/>
      <c r="D42" s="87" t="s">
        <v>20</v>
      </c>
      <c r="E42" s="119" t="e">
        <f>IF(#REF!="","",#REF!)</f>
        <v>#REF!</v>
      </c>
      <c r="F42" s="74" t="s">
        <v>16</v>
      </c>
      <c r="G42" s="66" t="e">
        <f>IF(#REF!="","",IF(#REF!=0,"",#REF!/#REF!))</f>
        <v>#REF!</v>
      </c>
      <c r="H42" s="78"/>
      <c r="I42" s="68" t="e">
        <f>IF(OR($G$42=0,$G$42="",$E$42="",$E$42&gt;100000000),"NO",IF($G$42&gt;$E$42,"NO","YES"))</f>
        <v>#REF!</v>
      </c>
    </row>
    <row r="43" spans="1:9" ht="12.75" customHeight="1" hidden="1">
      <c r="A43" s="48"/>
      <c r="B43" s="88"/>
      <c r="C43" s="76"/>
      <c r="D43" s="87" t="s">
        <v>21</v>
      </c>
      <c r="E43" s="82">
        <v>0</v>
      </c>
      <c r="F43" s="74" t="s">
        <v>16</v>
      </c>
      <c r="G43" s="82">
        <v>0</v>
      </c>
      <c r="H43" s="78"/>
      <c r="I43" s="84"/>
    </row>
    <row r="44" spans="1:9" ht="7.5" customHeight="1">
      <c r="A44" s="48"/>
      <c r="B44" s="59"/>
      <c r="C44" s="59"/>
      <c r="D44" s="59"/>
      <c r="E44" s="90"/>
      <c r="F44" s="91"/>
      <c r="G44" s="90"/>
      <c r="H44" s="78"/>
      <c r="I44" s="92"/>
    </row>
    <row r="45" spans="1:9" ht="15.75">
      <c r="A45" s="138" t="s">
        <v>93</v>
      </c>
      <c r="B45" s="59"/>
      <c r="C45" s="59"/>
      <c r="D45" s="59"/>
      <c r="E45" s="90"/>
      <c r="F45" s="91"/>
      <c r="G45" s="90"/>
      <c r="H45" s="78"/>
      <c r="I45" s="92"/>
    </row>
    <row r="46" spans="1:9" ht="1.5" customHeight="1">
      <c r="A46" s="48"/>
      <c r="B46" s="59"/>
      <c r="C46" s="59"/>
      <c r="D46" s="59"/>
      <c r="E46" s="90"/>
      <c r="F46" s="91"/>
      <c r="G46" s="90"/>
      <c r="H46" s="78"/>
      <c r="I46" s="92"/>
    </row>
    <row r="47" spans="1:9" ht="12.75" customHeight="1">
      <c r="A47" s="48"/>
      <c r="B47" s="59"/>
      <c r="C47" s="59"/>
      <c r="D47" s="94" t="s">
        <v>52</v>
      </c>
      <c r="E47" s="95"/>
      <c r="F47" s="74" t="s">
        <v>16</v>
      </c>
      <c r="G47" s="72" t="s">
        <v>56</v>
      </c>
      <c r="H47" s="78"/>
      <c r="I47" s="92"/>
    </row>
    <row r="48" spans="1:9" ht="12.75" customHeight="1">
      <c r="A48" s="48"/>
      <c r="B48" s="59"/>
      <c r="C48" s="59"/>
      <c r="D48" s="355" t="e">
        <f>IF(#REF!&lt;&gt;0,#REF!,(IF(#REF!&lt;&gt;0,#REF!/(2*#REF!),#REF!)))</f>
        <v>#REF!</v>
      </c>
      <c r="E48" s="356"/>
      <c r="F48" s="74" t="s">
        <v>16</v>
      </c>
      <c r="G48" s="66" t="e">
        <f>IF(#REF!="","",IF(#REF!=0,"",#REF!/#REF!))</f>
        <v>#REF!</v>
      </c>
      <c r="H48" s="78"/>
      <c r="I48" s="68" t="e">
        <f>IF(D48&gt;10000000,"NO",IF($G$48="","NO",IF($G$48&gt;$D$48,"NO","YES")))</f>
        <v>#REF!</v>
      </c>
    </row>
    <row r="49" spans="1:9" ht="7.5" customHeight="1">
      <c r="A49" s="48"/>
      <c r="B49" s="59"/>
      <c r="C49" s="59"/>
      <c r="D49" s="49"/>
      <c r="E49" s="100"/>
      <c r="F49" s="91"/>
      <c r="G49" s="90"/>
      <c r="H49" s="78"/>
      <c r="I49" s="92"/>
    </row>
    <row r="50" spans="1:9" ht="15.75" hidden="1">
      <c r="A50" s="48" t="s">
        <v>44</v>
      </c>
      <c r="B50" s="59"/>
      <c r="C50" s="59"/>
      <c r="D50" s="59"/>
      <c r="E50" s="90"/>
      <c r="F50" s="91"/>
      <c r="G50" s="90"/>
      <c r="H50" s="78"/>
      <c r="I50" s="92"/>
    </row>
    <row r="51" spans="1:9" ht="1.5" customHeight="1" hidden="1">
      <c r="A51" s="48"/>
      <c r="B51" s="59"/>
      <c r="C51" s="59"/>
      <c r="D51" s="59"/>
      <c r="E51" s="90"/>
      <c r="F51" s="91"/>
      <c r="G51" s="90"/>
      <c r="H51" s="78"/>
      <c r="I51" s="92"/>
    </row>
    <row r="52" spans="1:9" ht="15" hidden="1">
      <c r="A52" s="48"/>
      <c r="B52" s="59"/>
      <c r="C52" s="59"/>
      <c r="D52" s="94" t="s">
        <v>43</v>
      </c>
      <c r="E52" s="95"/>
      <c r="F52" s="74" t="s">
        <v>16</v>
      </c>
      <c r="G52" s="72" t="s">
        <v>35</v>
      </c>
      <c r="H52" s="78"/>
      <c r="I52" s="92"/>
    </row>
    <row r="53" spans="1:9" ht="12.75" hidden="1">
      <c r="A53" s="48"/>
      <c r="B53" s="59"/>
      <c r="C53" s="59"/>
      <c r="D53" s="362">
        <v>0</v>
      </c>
      <c r="E53" s="363"/>
      <c r="F53" s="74" t="s">
        <v>16</v>
      </c>
      <c r="G53" s="71">
        <v>0</v>
      </c>
      <c r="H53" s="59"/>
      <c r="I53" s="92"/>
    </row>
    <row r="54" spans="1:9" ht="7.5" customHeight="1" hidden="1">
      <c r="A54" s="48"/>
      <c r="B54" s="59"/>
      <c r="C54" s="59"/>
      <c r="D54" s="49"/>
      <c r="E54" s="100"/>
      <c r="F54" s="91"/>
      <c r="G54" s="90"/>
      <c r="H54" s="59"/>
      <c r="I54" s="69"/>
    </row>
    <row r="55" spans="1:9" ht="12.75">
      <c r="A55" s="137" t="s">
        <v>77</v>
      </c>
      <c r="B55" s="48"/>
      <c r="C55" s="59"/>
      <c r="D55" s="59"/>
      <c r="E55" s="59"/>
      <c r="F55" s="59"/>
      <c r="G55" s="59"/>
      <c r="H55" s="59"/>
      <c r="I55" s="69"/>
    </row>
    <row r="56" spans="1:9" ht="1.5" customHeight="1">
      <c r="A56" s="48"/>
      <c r="B56" s="59"/>
      <c r="C56" s="59"/>
      <c r="D56" s="59"/>
      <c r="E56" s="59"/>
      <c r="F56" s="59"/>
      <c r="G56" s="59"/>
      <c r="H56" s="59"/>
      <c r="I56" s="69"/>
    </row>
    <row r="57" spans="1:9" ht="12.75" customHeight="1">
      <c r="A57" s="48"/>
      <c r="B57" s="59"/>
      <c r="C57" s="59"/>
      <c r="D57" s="59"/>
      <c r="E57" s="72" t="s">
        <v>17</v>
      </c>
      <c r="F57" s="74" t="s">
        <v>16</v>
      </c>
      <c r="G57" s="72" t="s">
        <v>36</v>
      </c>
      <c r="H57" s="78"/>
      <c r="I57" s="69"/>
    </row>
    <row r="58" spans="1:9" ht="12.75" customHeight="1">
      <c r="A58" s="48"/>
      <c r="B58" s="59"/>
      <c r="C58" s="59"/>
      <c r="D58" s="59"/>
      <c r="E58" s="73" t="e">
        <f>IF(#REF!="","",IF(#REF!=0,"",#REF!*#REF!/#REF!))</f>
        <v>#REF!</v>
      </c>
      <c r="F58" s="74" t="s">
        <v>16</v>
      </c>
      <c r="G58" s="73" t="e">
        <f>IF(#REF!="","",#REF!)</f>
        <v>#REF!</v>
      </c>
      <c r="H58" s="78"/>
      <c r="I58" s="68" t="e">
        <f>IF(OR($E$58="",$G$58=""),"NO",IF($G$58&gt;$E$58,"NO","YES"))</f>
        <v>#REF!</v>
      </c>
    </row>
    <row r="59" spans="1:9" ht="7.5" customHeight="1">
      <c r="A59" s="48"/>
      <c r="B59" s="59"/>
      <c r="C59" s="59"/>
      <c r="D59" s="59"/>
      <c r="E59" s="59"/>
      <c r="F59" s="59"/>
      <c r="G59" s="59"/>
      <c r="H59" s="59"/>
      <c r="I59" s="69"/>
    </row>
    <row r="60" spans="1:9" ht="12.75">
      <c r="A60" s="137" t="s">
        <v>78</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50</v>
      </c>
      <c r="F62" s="74" t="s">
        <v>16</v>
      </c>
      <c r="G62" s="72" t="s">
        <v>37</v>
      </c>
      <c r="H62" s="78"/>
      <c r="I62" s="69"/>
    </row>
    <row r="63" spans="1:9" ht="12.75" customHeight="1">
      <c r="A63" s="48"/>
      <c r="B63" s="59"/>
      <c r="C63" s="59"/>
      <c r="D63" s="59"/>
      <c r="E63" s="119" t="e">
        <f>IF(#REF!="","",IF(#REF!=0,"",#REF!*#REF!/#REF!^0.5))</f>
        <v>#REF!</v>
      </c>
      <c r="F63" s="74" t="s">
        <v>16</v>
      </c>
      <c r="G63" s="119" t="e">
        <f>IF(#REF!="","",IF(#REF!&lt;&gt;0,#REF!/#REF!,IF(#REF!&lt;&gt;0,#REF!,IF(#REF!=0,"",#REF!/#REF!))))</f>
        <v>#REF!</v>
      </c>
      <c r="H63" s="78"/>
      <c r="I63" s="68" t="e">
        <f>IF(OR($E$63="",$G$63=""),"NO",IF($G$63&gt;$E$63,"NO","YES"))</f>
        <v>#REF!</v>
      </c>
    </row>
    <row r="64" spans="1:9" ht="7.5" customHeight="1">
      <c r="A64" s="48"/>
      <c r="B64" s="59"/>
      <c r="C64" s="59"/>
      <c r="D64" s="59"/>
      <c r="E64" s="59"/>
      <c r="F64" s="59"/>
      <c r="G64" s="59"/>
      <c r="H64" s="59"/>
      <c r="I64" s="103"/>
    </row>
    <row r="65" spans="1:9" ht="12.75">
      <c r="A65" s="137" t="s">
        <v>90</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81</v>
      </c>
      <c r="D67" s="364" t="s">
        <v>83</v>
      </c>
      <c r="E67" s="360"/>
      <c r="F67" s="74" t="s">
        <v>16</v>
      </c>
      <c r="G67" s="72" t="s">
        <v>68</v>
      </c>
      <c r="H67" s="78"/>
      <c r="I67" s="103"/>
    </row>
    <row r="68" spans="1:9" ht="12.75" customHeight="1">
      <c r="A68" s="48"/>
      <c r="B68" s="59"/>
      <c r="C68" s="140" t="s">
        <v>82</v>
      </c>
      <c r="D68" s="365" t="e">
        <f>IF(#REF!="","",IF(OR(#REF!=0,#REF!=0),"",#REF!*#REF!*#REF!*#REF!/(#REF!*#REF!)))</f>
        <v>#REF!</v>
      </c>
      <c r="E68" s="366"/>
      <c r="F68" s="74" t="s">
        <v>16</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89</v>
      </c>
      <c r="D70" s="359" t="s">
        <v>59</v>
      </c>
      <c r="E70" s="360"/>
      <c r="F70" s="74" t="s">
        <v>16</v>
      </c>
      <c r="G70" s="104" t="s">
        <v>38</v>
      </c>
      <c r="H70" s="78"/>
      <c r="I70" s="103"/>
    </row>
    <row r="71" spans="1:9" ht="12.75" customHeight="1">
      <c r="A71" s="48"/>
      <c r="B71" s="59"/>
      <c r="C71" s="135"/>
      <c r="D71" s="361" t="e">
        <f>IF(#REF!="","",IF(OR(#REF!=0,#REF!=0),"",#REF!*1000*#REF!*#REF!*#REF!/(#REF!*#REF!)))</f>
        <v>#REF!</v>
      </c>
      <c r="E71" s="360"/>
      <c r="F71" s="74" t="s">
        <v>16</v>
      </c>
      <c r="G71" s="73" t="e">
        <f>#REF!</f>
        <v>#REF!</v>
      </c>
      <c r="H71" s="78"/>
      <c r="I71" s="68" t="e">
        <f>IF(OR($D$71&gt;1000000,$G$71="",$D$71=""),"NO",IF($G$71&gt;$D$71,"NO","YES"))</f>
        <v>#REF!</v>
      </c>
    </row>
    <row r="72" spans="1:9" ht="7.5" customHeight="1">
      <c r="A72" s="48"/>
      <c r="B72" s="59"/>
      <c r="C72" s="59"/>
      <c r="D72" s="59"/>
      <c r="E72" s="59"/>
      <c r="F72" s="59"/>
      <c r="G72" s="59"/>
      <c r="H72" s="59"/>
      <c r="I72" s="103"/>
    </row>
    <row r="73" spans="1:9" ht="12.75">
      <c r="A73" s="137" t="s">
        <v>79</v>
      </c>
      <c r="B73" s="48"/>
      <c r="C73" s="59"/>
      <c r="D73" s="59"/>
      <c r="E73" s="59"/>
      <c r="F73" s="59"/>
      <c r="G73" s="59"/>
      <c r="H73" s="59"/>
      <c r="I73" s="103"/>
    </row>
    <row r="74" spans="1:9" ht="1.5" customHeight="1">
      <c r="A74" s="48"/>
      <c r="B74" s="59"/>
      <c r="C74" s="59"/>
      <c r="D74" s="59"/>
      <c r="E74" s="59"/>
      <c r="F74" s="59"/>
      <c r="G74" s="59"/>
      <c r="H74" s="59"/>
      <c r="I74" s="103"/>
    </row>
    <row r="75" spans="1:9" ht="12.75" customHeight="1">
      <c r="A75" s="48"/>
      <c r="B75" s="59"/>
      <c r="C75" s="72" t="s">
        <v>39</v>
      </c>
      <c r="D75" s="74" t="s">
        <v>15</v>
      </c>
      <c r="E75" s="72" t="s">
        <v>40</v>
      </c>
      <c r="F75" s="74" t="s">
        <v>15</v>
      </c>
      <c r="G75" s="72" t="s">
        <v>41</v>
      </c>
      <c r="H75" s="78"/>
      <c r="I75" s="103"/>
    </row>
    <row r="76" spans="1:9" ht="12.75" customHeight="1">
      <c r="A76" s="48"/>
      <c r="B76" s="59"/>
      <c r="C76" s="73" t="e">
        <f>IF(#REF!="","wanted",#REF!)</f>
        <v>#REF!</v>
      </c>
      <c r="D76" s="74" t="s">
        <v>15</v>
      </c>
      <c r="E76" s="73" t="e">
        <f>IF(#REF!="","R LC  wanted",IF(#REF!="","",IF(#REF!=0,"",#REF!/#REF!)))</f>
        <v>#REF!</v>
      </c>
      <c r="F76" s="74" t="s">
        <v>15</v>
      </c>
      <c r="G76" s="73" t="e">
        <f>IF(#REF!&gt;1000000,"wanted",IF(#REF!="","wanted",#REF!))</f>
        <v>#REF!</v>
      </c>
      <c r="H76" s="78"/>
      <c r="I76" s="68" t="e">
        <f>IF($C$76=0,"NO",IF($G$76="wanted","NO",IF($E$76="","NO",IF($E$76&lt;$C$76,"NO",IF($E$76&gt;$G$76,"NO","YES")))))</f>
        <v>#REF!</v>
      </c>
    </row>
    <row r="77" spans="1:9" ht="7.5" customHeight="1">
      <c r="A77" s="48"/>
      <c r="B77" s="59"/>
      <c r="C77" s="59"/>
      <c r="D77" s="59"/>
      <c r="E77" s="59"/>
      <c r="F77" s="59"/>
      <c r="G77" s="59"/>
      <c r="H77" s="59"/>
      <c r="I77" s="103"/>
    </row>
    <row r="78" spans="1:9" ht="12.75">
      <c r="A78" s="137" t="s">
        <v>80</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11</v>
      </c>
      <c r="F80" s="74" t="s">
        <v>15</v>
      </c>
      <c r="G80" s="72" t="s">
        <v>53</v>
      </c>
      <c r="H80" s="78"/>
      <c r="I80" s="103"/>
    </row>
    <row r="81" spans="1:9" ht="12.75" customHeight="1">
      <c r="A81" s="48"/>
      <c r="B81" s="59"/>
      <c r="C81" s="59"/>
      <c r="D81" s="59"/>
      <c r="E81" s="102" t="e">
        <f>IF(OR(#REF!="",#REF!=0),"",#REF!/#REF!)</f>
        <v>#REF!</v>
      </c>
      <c r="F81" s="25" t="s">
        <v>15</v>
      </c>
      <c r="G81" s="102" t="e">
        <f>IF(#REF!="","",#REF!)</f>
        <v>#REF!</v>
      </c>
      <c r="H81" s="78"/>
      <c r="I81" s="68" t="e">
        <f>IF($G$81&gt;1000000,"NO",IF($G$81="","NO",IF($G$81&lt;$E$81,"NO","YES")))</f>
        <v>#REF!</v>
      </c>
    </row>
    <row r="82" spans="1:9" ht="9" customHeight="1">
      <c r="A82" s="48"/>
      <c r="B82" s="59"/>
      <c r="C82" s="59"/>
      <c r="D82" s="59"/>
      <c r="E82" s="59"/>
      <c r="F82" s="59"/>
      <c r="G82" s="59"/>
      <c r="H82" s="59"/>
      <c r="I82" s="105"/>
    </row>
    <row r="83" spans="1:9" ht="12.75">
      <c r="A83" s="50" t="s">
        <v>51</v>
      </c>
      <c r="B83" s="106"/>
      <c r="C83" s="107"/>
      <c r="D83" s="107"/>
      <c r="E83" s="136">
        <v>37238</v>
      </c>
      <c r="F83" s="108"/>
      <c r="G83" s="107"/>
      <c r="H83" s="107"/>
      <c r="I83" s="52" t="s">
        <v>66</v>
      </c>
    </row>
    <row r="84" spans="1:9" ht="12.75">
      <c r="A84" s="51" t="s">
        <v>106</v>
      </c>
      <c r="B84" s="17"/>
      <c r="C84" s="109"/>
      <c r="D84" s="109"/>
      <c r="E84" s="109"/>
      <c r="F84" s="109"/>
      <c r="G84" s="109"/>
      <c r="H84" s="109"/>
      <c r="I84" s="109"/>
    </row>
  </sheetData>
  <sheetProtection sheet="1" objects="1" scenarios="1"/>
  <mergeCells count="8">
    <mergeCell ref="D35:E35"/>
    <mergeCell ref="A33:F33"/>
    <mergeCell ref="D70:E70"/>
    <mergeCell ref="D71:E71"/>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K84"/>
  <sheetViews>
    <sheetView showGridLines="0" view="pageBreakPreview" zoomScaleSheetLayoutView="100" zoomScalePageLayoutView="0" workbookViewId="0" topLeftCell="A1">
      <selection activeCell="E14" sqref="E1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69</v>
      </c>
      <c r="B1" s="14"/>
      <c r="C1" s="8"/>
      <c r="D1" s="8"/>
      <c r="E1" s="8"/>
      <c r="F1" s="8"/>
      <c r="G1" s="8"/>
      <c r="H1" s="9"/>
      <c r="I1" s="15"/>
    </row>
    <row r="2" spans="1:9" ht="12.75">
      <c r="A2" s="10"/>
      <c r="B2" s="10"/>
      <c r="C2" s="10"/>
      <c r="D2" s="10"/>
      <c r="E2" s="10"/>
      <c r="F2" s="10"/>
      <c r="G2" s="10"/>
      <c r="H2" s="10"/>
      <c r="I2" s="16"/>
    </row>
    <row r="3" spans="1:9" ht="9" customHeight="1">
      <c r="A3" s="20"/>
      <c r="B3" s="20"/>
      <c r="C3" s="20"/>
      <c r="D3" s="20"/>
      <c r="E3" s="20"/>
      <c r="F3" s="20"/>
      <c r="G3" s="20"/>
      <c r="H3" s="20"/>
      <c r="I3" s="46"/>
    </row>
    <row r="4" spans="1:9" ht="12.75">
      <c r="A4" s="47" t="s">
        <v>96</v>
      </c>
      <c r="B4" s="20"/>
      <c r="C4" s="20"/>
      <c r="D4" s="20"/>
      <c r="E4" s="20"/>
      <c r="F4" s="20"/>
      <c r="G4" s="20"/>
      <c r="H4" s="20"/>
      <c r="I4" s="46"/>
    </row>
    <row r="5" spans="1:9" ht="6" customHeight="1">
      <c r="A5" s="20"/>
      <c r="B5" s="20"/>
      <c r="C5" s="20"/>
      <c r="D5" s="20"/>
      <c r="E5" s="20"/>
      <c r="F5" s="20"/>
      <c r="G5" s="20"/>
      <c r="H5" s="20"/>
      <c r="I5" s="46"/>
    </row>
    <row r="6" spans="1:9" ht="13.5" customHeight="1">
      <c r="A6" s="137" t="s">
        <v>87</v>
      </c>
      <c r="B6" s="20"/>
      <c r="C6" s="21"/>
      <c r="D6" s="21"/>
      <c r="E6" s="21"/>
      <c r="F6" s="21"/>
      <c r="G6" s="21"/>
      <c r="H6" s="21"/>
      <c r="I6" s="44" t="s">
        <v>18</v>
      </c>
    </row>
    <row r="7" spans="1:9" s="116" customFormat="1"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73</v>
      </c>
      <c r="C8" s="62" t="s">
        <v>9</v>
      </c>
      <c r="D8" s="62" t="s">
        <v>74</v>
      </c>
      <c r="E8" s="63" t="s">
        <v>72</v>
      </c>
      <c r="F8" s="64"/>
      <c r="G8" s="65" t="s">
        <v>75</v>
      </c>
      <c r="H8" s="48"/>
      <c r="I8" s="61"/>
    </row>
    <row r="9" spans="1:9" ht="12.75" customHeight="1">
      <c r="A9" s="48"/>
      <c r="B9" s="66" t="e">
        <f>IF(#REF!="","",#REF!)</f>
        <v>#REF!</v>
      </c>
      <c r="C9" s="62" t="s">
        <v>9</v>
      </c>
      <c r="D9" s="66" t="e">
        <f>IF(#REF!="","",#REF!)</f>
        <v>#REF!</v>
      </c>
      <c r="E9" s="63" t="s">
        <v>72</v>
      </c>
      <c r="F9" s="67"/>
      <c r="G9" s="66" t="e">
        <f>IF(#REF!="","",#REF!)</f>
        <v>#REF!</v>
      </c>
      <c r="H9" s="48"/>
      <c r="I9" s="68" t="e">
        <f>IF($G$7=0,"NO",IF($B$7&gt;$G$7,"NO",IF($D$7&gt;$G$7,"NO","YES")))</f>
        <v>#REF!</v>
      </c>
    </row>
    <row r="10" spans="1:9" ht="7.5" customHeight="1">
      <c r="A10" s="48"/>
      <c r="B10" s="59"/>
      <c r="C10" s="59"/>
      <c r="D10" s="59"/>
      <c r="E10" s="59"/>
      <c r="F10" s="59"/>
      <c r="G10" s="59"/>
      <c r="H10" s="21"/>
      <c r="I10" s="30"/>
    </row>
    <row r="11" spans="1:9" ht="12.75">
      <c r="A11" s="137" t="s">
        <v>110</v>
      </c>
      <c r="B11" s="48"/>
      <c r="C11" s="59"/>
      <c r="D11" s="59"/>
      <c r="E11" s="59"/>
      <c r="F11" s="59"/>
      <c r="G11" s="59"/>
      <c r="H11" s="21"/>
      <c r="I11" s="30"/>
    </row>
    <row r="12" spans="1:9" ht="1.5" customHeight="1">
      <c r="A12" s="20"/>
      <c r="B12" s="59"/>
      <c r="C12" s="59"/>
      <c r="D12" s="59"/>
      <c r="E12" s="59"/>
      <c r="F12" s="59"/>
      <c r="G12" s="59"/>
      <c r="H12" s="21"/>
      <c r="I12" s="30"/>
    </row>
    <row r="13" spans="1:9" ht="12.75" customHeight="1">
      <c r="A13" s="20"/>
      <c r="B13" s="70"/>
      <c r="C13" s="71" t="s">
        <v>73</v>
      </c>
      <c r="D13" s="71"/>
      <c r="E13" s="71" t="s">
        <v>74</v>
      </c>
      <c r="F13" s="71"/>
      <c r="G13" s="71" t="s">
        <v>75</v>
      </c>
      <c r="H13" s="21"/>
      <c r="I13" s="30"/>
    </row>
    <row r="14" spans="1:9" ht="12.75" customHeight="1">
      <c r="A14" s="20"/>
      <c r="B14" s="72" t="s">
        <v>24</v>
      </c>
      <c r="C14" s="73" t="e">
        <f>IF(#REF!="","",#REF!)</f>
        <v>#REF!</v>
      </c>
      <c r="D14" s="71" t="s">
        <v>9</v>
      </c>
      <c r="E14" s="73" t="e">
        <f>IF(#REF!="","",#REF!)</f>
        <v>#REF!</v>
      </c>
      <c r="F14" s="74" t="s">
        <v>15</v>
      </c>
      <c r="G14" s="73" t="e">
        <f>IF(#REF!="","",#REF!)</f>
        <v>#REF!</v>
      </c>
      <c r="H14" s="59"/>
      <c r="I14" s="68" t="e">
        <f>IF(OR($G$14="",$G$14&gt;100),"NO",IF($C$14&gt;$G$14,"NO",IF($E$14&gt;$G$14,"NO","YES")))</f>
        <v>#REF!</v>
      </c>
    </row>
    <row r="15" spans="1:9" ht="12.75" customHeight="1">
      <c r="A15" s="20"/>
      <c r="B15" s="72" t="s">
        <v>25</v>
      </c>
      <c r="C15" s="73" t="e">
        <f>IF(#REF!="","",#REF!)</f>
        <v>#REF!</v>
      </c>
      <c r="D15" s="71" t="s">
        <v>9</v>
      </c>
      <c r="E15" s="73" t="e">
        <f>IF(#REF!="","",#REF!)</f>
        <v>#REF!</v>
      </c>
      <c r="F15" s="74" t="s">
        <v>16</v>
      </c>
      <c r="G15" s="73" t="e">
        <f>IF(#REF!="","",#REF!)</f>
        <v>#REF!</v>
      </c>
      <c r="H15" s="75"/>
      <c r="I15" s="68" t="e">
        <f>IF(OR($C15&gt;150,$E$15&gt;100),"NO",IF($G$15="","NO",IF($C$15&lt;$G$15,"NO",IF($E$15&lt;$G$15,"NO","YES"))))</f>
        <v>#REF!</v>
      </c>
    </row>
    <row r="16" spans="1:9" ht="7.5" customHeight="1">
      <c r="A16" s="20"/>
      <c r="B16" s="21"/>
      <c r="C16" s="21"/>
      <c r="D16" s="21"/>
      <c r="E16" s="21"/>
      <c r="F16" s="21"/>
      <c r="G16" s="21"/>
      <c r="H16" s="21"/>
      <c r="I16" s="30"/>
    </row>
    <row r="17" spans="1:9" ht="15.75">
      <c r="A17" s="137" t="s">
        <v>84</v>
      </c>
      <c r="B17" s="20"/>
      <c r="C17" s="21"/>
      <c r="D17" s="21"/>
      <c r="E17" s="21"/>
      <c r="F17" s="21"/>
      <c r="G17" s="21"/>
      <c r="H17" s="21"/>
      <c r="I17" s="30"/>
    </row>
    <row r="18" spans="1:9" ht="1.5" customHeight="1">
      <c r="A18" s="48"/>
      <c r="B18" s="21"/>
      <c r="C18" s="21"/>
      <c r="D18" s="21"/>
      <c r="E18" s="21"/>
      <c r="F18" s="21"/>
      <c r="G18" s="21"/>
      <c r="H18" s="21"/>
      <c r="I18" s="30"/>
    </row>
    <row r="19" spans="1:9" ht="12.75" customHeight="1">
      <c r="A19" s="48"/>
      <c r="B19" s="24" t="s">
        <v>26</v>
      </c>
      <c r="C19" s="43" t="s">
        <v>10</v>
      </c>
      <c r="D19" s="24" t="s">
        <v>27</v>
      </c>
      <c r="E19" s="43" t="s">
        <v>10</v>
      </c>
      <c r="F19" s="24" t="s">
        <v>28</v>
      </c>
      <c r="G19" s="25" t="s">
        <v>29</v>
      </c>
      <c r="H19" s="21"/>
      <c r="I19" s="30"/>
    </row>
    <row r="20" spans="1:9" ht="12.75" customHeight="1">
      <c r="A20" s="48"/>
      <c r="B20" s="119" t="e">
        <f>IF(#REF!="","",#REF!^2)</f>
        <v>#REF!</v>
      </c>
      <c r="C20" s="71" t="s">
        <v>10</v>
      </c>
      <c r="D20" s="119" t="e">
        <f>IF(#REF!="","",#REF!^2)</f>
        <v>#REF!</v>
      </c>
      <c r="E20" s="71" t="s">
        <v>10</v>
      </c>
      <c r="F20" s="119" t="e">
        <f>IF(#REF!="","",#REF!^2)</f>
        <v>#REF!</v>
      </c>
      <c r="G20" s="74" t="s">
        <v>29</v>
      </c>
      <c r="H20" s="59"/>
      <c r="I20" s="68" t="e">
        <f>IF(OR($F$20="",$F$20&gt;(0.8)^2,$F$20&lt;(0.3)^2,$D$20="",$D$20&gt;(0.8)^2,$D$20&lt;(0.3)^2,$B$20=""),"NO",IF($B$20+$D$20+$F$20&gt;1,"NO","YES"))</f>
        <v>#REF!</v>
      </c>
    </row>
    <row r="21" spans="1:9" ht="7.5" customHeight="1">
      <c r="A21" s="48"/>
      <c r="B21" s="21"/>
      <c r="C21" s="21"/>
      <c r="D21" s="21"/>
      <c r="E21" s="21"/>
      <c r="F21" s="21"/>
      <c r="G21" s="21"/>
      <c r="H21" s="21"/>
      <c r="I21" s="30"/>
    </row>
    <row r="22" spans="1:9" ht="12.75">
      <c r="A22" s="137" t="s">
        <v>85</v>
      </c>
      <c r="B22" s="20"/>
      <c r="C22" s="21"/>
      <c r="D22" s="21"/>
      <c r="E22" s="21"/>
      <c r="F22" s="21"/>
      <c r="G22" s="21"/>
      <c r="H22" s="21"/>
      <c r="I22" s="30"/>
    </row>
    <row r="23" spans="1:9" ht="1.5" customHeight="1">
      <c r="A23" s="48"/>
      <c r="B23" s="21"/>
      <c r="C23" s="21"/>
      <c r="D23" s="21"/>
      <c r="E23" s="21"/>
      <c r="F23" s="21"/>
      <c r="G23" s="21"/>
      <c r="H23" s="21"/>
      <c r="I23" s="30"/>
    </row>
    <row r="24" spans="1:9" ht="12.75" customHeight="1">
      <c r="A24" s="48"/>
      <c r="B24" s="27"/>
      <c r="C24" s="27"/>
      <c r="D24" s="35"/>
      <c r="E24" s="24" t="s">
        <v>30</v>
      </c>
      <c r="F24" s="25" t="s">
        <v>16</v>
      </c>
      <c r="G24" s="24" t="s">
        <v>31</v>
      </c>
      <c r="H24" s="26"/>
      <c r="I24" s="30"/>
    </row>
    <row r="25" spans="1:9" ht="12.75" customHeight="1" hidden="1" thickBot="1">
      <c r="A25" s="48"/>
      <c r="B25" s="18" t="s">
        <v>23</v>
      </c>
      <c r="C25" s="33"/>
      <c r="D25" s="45"/>
      <c r="E25" s="11" t="e">
        <f>#REF!</f>
        <v>#REF!</v>
      </c>
      <c r="F25" s="6" t="s">
        <v>16</v>
      </c>
      <c r="G25" s="11" t="e">
        <f>IF(#REF!=0,0,#REF!/#REF!)</f>
        <v>#REF!</v>
      </c>
      <c r="H25" s="13"/>
      <c r="I25" s="5"/>
    </row>
    <row r="26" spans="1:9" ht="12.75" customHeight="1">
      <c r="A26" s="48"/>
      <c r="B26" s="141" t="s">
        <v>94</v>
      </c>
      <c r="C26" s="34"/>
      <c r="D26" s="36" t="s">
        <v>19</v>
      </c>
      <c r="E26" s="119" t="e">
        <f>IF(#REF!="","",#REF!)</f>
        <v>#REF!</v>
      </c>
      <c r="F26" s="25" t="s">
        <v>16</v>
      </c>
      <c r="G26" s="73" t="e">
        <f>IF(#REF!="","",IF(#REF!=0,"",#REF!/#REF!))</f>
        <v>#REF!</v>
      </c>
      <c r="H26" s="26"/>
      <c r="I26" s="68" t="e">
        <f>IF(OR($E$26="",$E$26&gt;100000000,$G$26=""),"NO",IF($G$26&gt;$E$26,"NO","YES"))</f>
        <v>#REF!</v>
      </c>
    </row>
    <row r="27" spans="1:9" ht="12.75" customHeight="1">
      <c r="A27" s="48"/>
      <c r="B27" s="19"/>
      <c r="C27" s="34"/>
      <c r="D27" s="36" t="s">
        <v>20</v>
      </c>
      <c r="E27" s="119" t="e">
        <f>IF(#REF!="","",#REF!)</f>
        <v>#REF!</v>
      </c>
      <c r="F27" s="25" t="s">
        <v>16</v>
      </c>
      <c r="G27" s="73" t="e">
        <f>IF(#REF!="","",IF(#REF!=0,"",#REF!/#REF!))</f>
        <v>#REF!</v>
      </c>
      <c r="H27" s="26"/>
      <c r="I27" s="68" t="e">
        <f>IF(OR($E$27="",$E$27&gt;100000000,$G$27=""),"NO",IF($G$27&gt;$E$27,"NO","YES"))</f>
        <v>#REF!</v>
      </c>
    </row>
    <row r="28" spans="1:9" ht="12.75" customHeight="1">
      <c r="A28" s="48"/>
      <c r="B28" s="28"/>
      <c r="C28" s="27"/>
      <c r="D28" s="36" t="s">
        <v>21</v>
      </c>
      <c r="E28" s="119" t="e">
        <f>IF(#REF!="","",#REF!)</f>
        <v>#REF!</v>
      </c>
      <c r="F28" s="25" t="s">
        <v>16</v>
      </c>
      <c r="G28" s="73" t="e">
        <f>IF(#REF!="","",IF(#REF!=0,"",#REF!/#REF!))</f>
        <v>#REF!</v>
      </c>
      <c r="H28" s="26"/>
      <c r="I28" s="68" t="e">
        <f>IF(OR($E$28="",$E$28&gt;100000000,$G$28=""),"NO",IF($G$28&gt;$E$28,"NO","YES"))</f>
        <v>#REF!</v>
      </c>
    </row>
    <row r="29" spans="1:9" ht="7.5" customHeight="1">
      <c r="A29" s="48"/>
      <c r="B29" s="21"/>
      <c r="C29" s="21"/>
      <c r="D29" s="21"/>
      <c r="E29" s="38"/>
      <c r="F29" s="32"/>
      <c r="G29" s="38"/>
      <c r="H29" s="26"/>
      <c r="I29" s="40"/>
    </row>
    <row r="30" spans="1:9" ht="10.5" customHeight="1" hidden="1">
      <c r="A30" s="48"/>
      <c r="B30" s="21"/>
      <c r="C30" s="21"/>
      <c r="D30" s="21"/>
      <c r="E30" s="21"/>
      <c r="F30" s="21"/>
      <c r="G30" s="44"/>
      <c r="H30" s="21"/>
      <c r="I30" s="30"/>
    </row>
    <row r="31" spans="1:11" s="20" customFormat="1" ht="12.75">
      <c r="A31" s="137" t="s">
        <v>71</v>
      </c>
      <c r="C31" s="21"/>
      <c r="D31" s="21"/>
      <c r="E31" s="21"/>
      <c r="F31" s="21"/>
      <c r="G31" s="44"/>
      <c r="H31" s="21"/>
      <c r="I31" s="30"/>
      <c r="K31" s="122" t="s">
        <v>60</v>
      </c>
    </row>
    <row r="32" spans="2:11" s="20" customFormat="1" ht="1.5" customHeight="1">
      <c r="B32" s="21"/>
      <c r="C32" s="21"/>
      <c r="D32" s="21"/>
      <c r="E32" s="21"/>
      <c r="F32" s="21"/>
      <c r="G32" s="44"/>
      <c r="H32" s="21"/>
      <c r="I32" s="30"/>
      <c r="K32" s="122"/>
    </row>
    <row r="33" spans="1:11" s="20" customFormat="1" ht="12.75" customHeight="1">
      <c r="A33" s="357" t="s">
        <v>95</v>
      </c>
      <c r="B33" s="358"/>
      <c r="C33" s="358"/>
      <c r="D33" s="358"/>
      <c r="E33" s="358"/>
      <c r="F33" s="358"/>
      <c r="G33" s="93" t="e">
        <f>IF(#REF!="","DL wanted",IF(#REF!="","NUD wanted",IF(#REF!="","IZRS wanted",IF(#REF!="","",IF(#REF!=0,"",(#REF!+#REF!+#REF!+#REF!+#REF!)/#REF!)))))</f>
        <v>#REF!</v>
      </c>
      <c r="H33" s="59"/>
      <c r="I33" s="69"/>
      <c r="J33"/>
      <c r="K33" s="123" t="e">
        <f>IF(OR(#REF!="",#REF!="",#REF!=""),"NO",IF(#REF!="","",IF(#REF!=0,"",(#REF!+#REF!+#REF!+#REF!)/#REF!)))</f>
        <v>#REF!</v>
      </c>
    </row>
    <row r="34" spans="1:9" ht="12.75" customHeight="1">
      <c r="A34" s="20"/>
      <c r="B34" s="21"/>
      <c r="C34" s="21"/>
      <c r="D34" s="37" t="s">
        <v>57</v>
      </c>
      <c r="E34" s="39"/>
      <c r="F34" s="25" t="s">
        <v>15</v>
      </c>
      <c r="G34" s="24" t="s">
        <v>32</v>
      </c>
      <c r="H34" s="26"/>
      <c r="I34" s="30"/>
    </row>
    <row r="35" spans="1:9" ht="12.75" customHeight="1">
      <c r="A35" s="20"/>
      <c r="B35" s="21"/>
      <c r="C35" s="21"/>
      <c r="D35" s="355" t="e">
        <f>IF(#REF!="","R wanted",IF($G$33="","Q wanted",IF(#REF!="","Anzahl  N  wanted",($G$33*#REF!*#REF!)/#REF!)))</f>
        <v>#REF!</v>
      </c>
      <c r="E35" s="356"/>
      <c r="F35" s="25" t="s">
        <v>15</v>
      </c>
      <c r="G35" s="73" t="e">
        <f>IF(#REF!="","",#REF!)</f>
        <v>#REF!</v>
      </c>
      <c r="H35" s="26"/>
      <c r="I35" s="68" t="e">
        <f>IF(OR($K$33="NO",$G$33="",$G$35="",$G$35&gt;10000000),"NO",IF($D$35&gt;$G$35,"NO","YES"))</f>
        <v>#REF!</v>
      </c>
    </row>
    <row r="36" spans="1:9" ht="7.5" customHeight="1">
      <c r="A36" s="20"/>
      <c r="B36" s="21"/>
      <c r="C36" s="21"/>
      <c r="D36" s="21"/>
      <c r="E36" s="21"/>
      <c r="F36" s="21"/>
      <c r="G36" s="21"/>
      <c r="H36" s="21"/>
      <c r="I36" s="30"/>
    </row>
    <row r="37" spans="1:9" ht="12.75">
      <c r="A37" s="137" t="s">
        <v>76</v>
      </c>
      <c r="B37" s="20"/>
      <c r="C37" s="21"/>
      <c r="D37" s="21"/>
      <c r="E37" s="21"/>
      <c r="F37" s="21"/>
      <c r="G37" s="21"/>
      <c r="H37" s="21"/>
      <c r="I37" s="30"/>
    </row>
    <row r="38" spans="1:9" ht="1.5" customHeight="1">
      <c r="A38" s="48"/>
      <c r="B38" s="21"/>
      <c r="C38" s="21"/>
      <c r="D38" s="21"/>
      <c r="E38" s="21"/>
      <c r="F38" s="21"/>
      <c r="G38" s="21"/>
      <c r="H38" s="21"/>
      <c r="I38" s="30"/>
    </row>
    <row r="39" spans="1:9" ht="12.75" customHeight="1">
      <c r="A39" s="48"/>
      <c r="B39" s="27"/>
      <c r="C39" s="27"/>
      <c r="D39" s="35"/>
      <c r="E39" s="24" t="s">
        <v>33</v>
      </c>
      <c r="F39" s="25" t="s">
        <v>16</v>
      </c>
      <c r="G39" s="24" t="s">
        <v>31</v>
      </c>
      <c r="H39" s="26"/>
      <c r="I39" s="30"/>
    </row>
    <row r="40" spans="1:9" ht="12.75" customHeight="1" hidden="1" thickBot="1">
      <c r="A40" s="48"/>
      <c r="B40" s="18" t="s">
        <v>23</v>
      </c>
      <c r="C40" s="33"/>
      <c r="D40" s="12"/>
      <c r="E40" s="7" t="e">
        <f>#REF!</f>
        <v>#REF!</v>
      </c>
      <c r="F40" s="25" t="s">
        <v>16</v>
      </c>
      <c r="G40" s="7" t="e">
        <f>IF(#REF!=0,0,#REF!/#REF!)</f>
        <v>#REF!</v>
      </c>
      <c r="H40" s="26"/>
      <c r="I40" s="5"/>
    </row>
    <row r="41" spans="1:9" ht="12.75" customHeight="1">
      <c r="A41" s="48"/>
      <c r="B41" s="141" t="s">
        <v>94</v>
      </c>
      <c r="C41" s="34"/>
      <c r="D41" s="36" t="s">
        <v>19</v>
      </c>
      <c r="E41" s="119" t="e">
        <f>IF(#REF!="","",#REF!)</f>
        <v>#REF!</v>
      </c>
      <c r="F41" s="25" t="s">
        <v>16</v>
      </c>
      <c r="G41" s="66" t="e">
        <f>IF(#REF!="","",IF(#REF!=0,"",#REF!/#REF!))</f>
        <v>#REF!</v>
      </c>
      <c r="H41" s="26"/>
      <c r="I41" s="68" t="e">
        <f>IF(OR($G$41=0,$G$41="",$E$41="",$E$41&gt;100000000),"NO",IF($G$41&gt;$E$41,"NO","YES"))</f>
        <v>#REF!</v>
      </c>
    </row>
    <row r="42" spans="1:9" ht="12.75" customHeight="1">
      <c r="A42" s="48"/>
      <c r="B42" s="19"/>
      <c r="C42" s="34"/>
      <c r="D42" s="36" t="s">
        <v>20</v>
      </c>
      <c r="E42" s="119" t="e">
        <f>IF(#REF!="","",#REF!)</f>
        <v>#REF!</v>
      </c>
      <c r="F42" s="25" t="s">
        <v>16</v>
      </c>
      <c r="G42" s="66" t="e">
        <f>IF(#REF!="","",IF(#REF!=0,"",#REF!/#REF!))</f>
        <v>#REF!</v>
      </c>
      <c r="H42" s="26"/>
      <c r="I42" s="68" t="e">
        <f>IF(OR($G$42=0,$G$42="",$E$42="",$E$42&gt;100000000),"NO",IF($G$42&gt;$E$42,"NO","YES"))</f>
        <v>#REF!</v>
      </c>
    </row>
    <row r="43" spans="1:9" ht="12.75" customHeight="1">
      <c r="A43" s="48"/>
      <c r="B43" s="28"/>
      <c r="C43" s="27"/>
      <c r="D43" s="36" t="s">
        <v>21</v>
      </c>
      <c r="E43" s="119" t="e">
        <f>IF(#REF!="","",#REF!)</f>
        <v>#REF!</v>
      </c>
      <c r="F43" s="25" t="s">
        <v>16</v>
      </c>
      <c r="G43" s="66" t="e">
        <f>IF(#REF!="","",IF(#REF!=0,"",#REF!/#REF!))</f>
        <v>#REF!</v>
      </c>
      <c r="H43" s="26"/>
      <c r="I43" s="68" t="e">
        <f>IF(OR($G$43=0,$G$43="",$E$43="",$E$43&gt;100000000),"NO",IF($G$43&gt;$E$43,"NO","YES"))</f>
        <v>#REF!</v>
      </c>
    </row>
    <row r="44" spans="1:9" ht="7.5" customHeight="1">
      <c r="A44" s="48"/>
      <c r="B44" s="21"/>
      <c r="C44" s="21"/>
      <c r="D44" s="21"/>
      <c r="E44" s="38"/>
      <c r="F44" s="32"/>
      <c r="G44" s="38"/>
      <c r="H44" s="26"/>
      <c r="I44" s="40"/>
    </row>
    <row r="45" spans="1:9" ht="15.75">
      <c r="A45" s="138" t="s">
        <v>93</v>
      </c>
      <c r="B45" s="21"/>
      <c r="C45" s="21"/>
      <c r="D45" s="21"/>
      <c r="E45" s="38"/>
      <c r="F45" s="32"/>
      <c r="G45" s="38"/>
      <c r="H45" s="26"/>
      <c r="I45" s="40"/>
    </row>
    <row r="46" spans="1:9" ht="1.5" customHeight="1">
      <c r="A46" s="20"/>
      <c r="B46" s="21"/>
      <c r="C46" s="21"/>
      <c r="D46" s="21"/>
      <c r="E46" s="38"/>
      <c r="F46" s="32"/>
      <c r="G46" s="38"/>
      <c r="H46" s="26"/>
      <c r="I46" s="40"/>
    </row>
    <row r="47" spans="1:9" ht="12.75" customHeight="1">
      <c r="A47" s="20"/>
      <c r="B47" s="21"/>
      <c r="C47" s="21"/>
      <c r="D47" s="37" t="s">
        <v>52</v>
      </c>
      <c r="E47" s="39"/>
      <c r="F47" s="25" t="s">
        <v>16</v>
      </c>
      <c r="G47" s="24" t="s">
        <v>58</v>
      </c>
      <c r="H47" s="26"/>
      <c r="I47" s="40"/>
    </row>
    <row r="48" spans="1:9" ht="12.75" customHeight="1">
      <c r="A48" s="20"/>
      <c r="B48" s="21"/>
      <c r="C48" s="21"/>
      <c r="D48" s="355" t="e">
        <f>IF(#REF!&lt;&gt;0,#REF!,(IF(#REF!&lt;&gt;0,#REF!/(2*#REF!),#REF!)))</f>
        <v>#REF!</v>
      </c>
      <c r="E48" s="356"/>
      <c r="F48" s="25" t="s">
        <v>16</v>
      </c>
      <c r="G48" s="66" t="e">
        <f>IF(#REF!="","",IF(#REF!=0,"",#REF!/#REF!))</f>
        <v>#REF!</v>
      </c>
      <c r="H48" s="26"/>
      <c r="I48" s="68" t="e">
        <f>IF(D48&gt;10000000,"NO",IF($G$48="","NO",IF($G$48&gt;$D$48,"NO","YES")))</f>
        <v>#REF!</v>
      </c>
    </row>
    <row r="49" spans="1:9" ht="7.5" customHeight="1">
      <c r="A49" s="20"/>
      <c r="B49" s="21"/>
      <c r="C49" s="21"/>
      <c r="D49" s="41"/>
      <c r="E49" s="42"/>
      <c r="F49" s="32"/>
      <c r="G49" s="38"/>
      <c r="H49" s="26"/>
      <c r="I49" s="40"/>
    </row>
    <row r="50" spans="1:9" ht="15.75" hidden="1">
      <c r="A50" s="20" t="s">
        <v>47</v>
      </c>
      <c r="B50" s="21"/>
      <c r="C50" s="21"/>
      <c r="D50" s="21"/>
      <c r="E50" s="38"/>
      <c r="F50" s="32"/>
      <c r="G50" s="38"/>
      <c r="H50" s="26"/>
      <c r="I50" s="40"/>
    </row>
    <row r="51" spans="1:9" ht="1.5" customHeight="1" hidden="1">
      <c r="A51" s="20"/>
      <c r="B51" s="21"/>
      <c r="C51" s="21"/>
      <c r="D51" s="21"/>
      <c r="E51" s="38"/>
      <c r="F51" s="32"/>
      <c r="G51" s="38"/>
      <c r="H51" s="26"/>
      <c r="I51" s="40"/>
    </row>
    <row r="52" spans="1:9" ht="15" hidden="1">
      <c r="A52" s="20"/>
      <c r="B52" s="21"/>
      <c r="C52" s="21"/>
      <c r="D52" s="37" t="s">
        <v>43</v>
      </c>
      <c r="E52" s="39"/>
      <c r="F52" s="25" t="s">
        <v>16</v>
      </c>
      <c r="G52" s="24" t="s">
        <v>35</v>
      </c>
      <c r="H52" s="26"/>
      <c r="I52" s="40"/>
    </row>
    <row r="53" spans="1:9" ht="12.75" hidden="1">
      <c r="A53" s="20"/>
      <c r="B53" s="21"/>
      <c r="C53" s="21"/>
      <c r="D53" s="371">
        <v>0</v>
      </c>
      <c r="E53" s="372"/>
      <c r="F53" s="25" t="s">
        <v>16</v>
      </c>
      <c r="G53" s="43">
        <v>0</v>
      </c>
      <c r="H53" s="21"/>
      <c r="I53" s="40"/>
    </row>
    <row r="54" spans="1:9" ht="7.5" customHeight="1" hidden="1">
      <c r="A54" s="20"/>
      <c r="B54" s="21"/>
      <c r="C54" s="21"/>
      <c r="D54" s="41"/>
      <c r="E54" s="42"/>
      <c r="F54" s="32"/>
      <c r="G54" s="38"/>
      <c r="H54" s="21"/>
      <c r="I54" s="30"/>
    </row>
    <row r="55" spans="1:9" ht="12.75">
      <c r="A55" s="137" t="s">
        <v>77</v>
      </c>
      <c r="B55" s="20"/>
      <c r="C55" s="21"/>
      <c r="D55" s="21"/>
      <c r="E55" s="21"/>
      <c r="F55" s="21"/>
      <c r="G55" s="21"/>
      <c r="H55" s="21"/>
      <c r="I55" s="30"/>
    </row>
    <row r="56" spans="1:9" ht="1.5" customHeight="1">
      <c r="A56" s="48"/>
      <c r="B56" s="21"/>
      <c r="C56" s="21"/>
      <c r="D56" s="21"/>
      <c r="E56" s="21"/>
      <c r="F56" s="21"/>
      <c r="G56" s="21"/>
      <c r="H56" s="21"/>
      <c r="I56" s="30"/>
    </row>
    <row r="57" spans="1:9" ht="12.75" customHeight="1">
      <c r="A57" s="48"/>
      <c r="B57" s="21"/>
      <c r="C57" s="21"/>
      <c r="D57" s="21"/>
      <c r="E57" s="24" t="s">
        <v>17</v>
      </c>
      <c r="F57" s="25" t="s">
        <v>16</v>
      </c>
      <c r="G57" s="24" t="s">
        <v>36</v>
      </c>
      <c r="H57" s="26"/>
      <c r="I57" s="30"/>
    </row>
    <row r="58" spans="1:9" ht="12.75" customHeight="1">
      <c r="A58" s="48"/>
      <c r="B58" s="21"/>
      <c r="C58" s="21"/>
      <c r="D58" s="21"/>
      <c r="E58" s="73" t="e">
        <f>IF(#REF!="","",IF(#REF!=0,"",#REF!*#REF!/#REF!))</f>
        <v>#REF!</v>
      </c>
      <c r="F58" s="74" t="s">
        <v>16</v>
      </c>
      <c r="G58" s="73" t="e">
        <f>IF(#REF!="","",#REF!)</f>
        <v>#REF!</v>
      </c>
      <c r="H58" s="26"/>
      <c r="I58" s="68" t="e">
        <f>IF(OR($E$58="",$G$58=""),"NO",IF($G$58&gt;$E$58,"NO","YES"))</f>
        <v>#REF!</v>
      </c>
    </row>
    <row r="59" spans="1:9" ht="7.5" customHeight="1">
      <c r="A59" s="48"/>
      <c r="B59" s="21"/>
      <c r="C59" s="21"/>
      <c r="D59" s="21"/>
      <c r="E59" s="21"/>
      <c r="F59" s="21"/>
      <c r="G59" s="21"/>
      <c r="H59" s="21"/>
      <c r="I59" s="30"/>
    </row>
    <row r="60" spans="1:9" ht="12.75">
      <c r="A60" s="137" t="s">
        <v>78</v>
      </c>
      <c r="B60" s="20"/>
      <c r="C60" s="21"/>
      <c r="D60" s="21"/>
      <c r="E60" s="21"/>
      <c r="F60" s="21"/>
      <c r="G60" s="21"/>
      <c r="H60" s="21"/>
      <c r="I60" s="30"/>
    </row>
    <row r="61" spans="1:9" ht="1.5" customHeight="1">
      <c r="A61" s="20"/>
      <c r="B61" s="21"/>
      <c r="C61" s="21"/>
      <c r="D61" s="21"/>
      <c r="E61" s="21"/>
      <c r="F61" s="21"/>
      <c r="G61" s="21"/>
      <c r="H61" s="21"/>
      <c r="I61" s="30"/>
    </row>
    <row r="62" spans="1:9" ht="12.75" customHeight="1">
      <c r="A62" s="20"/>
      <c r="B62" s="21"/>
      <c r="C62" s="21"/>
      <c r="D62" s="21"/>
      <c r="E62" s="31" t="s">
        <v>50</v>
      </c>
      <c r="F62" s="25" t="s">
        <v>16</v>
      </c>
      <c r="G62" s="24" t="s">
        <v>37</v>
      </c>
      <c r="H62" s="26"/>
      <c r="I62" s="30"/>
    </row>
    <row r="63" spans="1:9" ht="12.75" customHeight="1">
      <c r="A63" s="20"/>
      <c r="B63" s="21"/>
      <c r="C63" s="21"/>
      <c r="D63" s="21"/>
      <c r="E63" s="119" t="e">
        <f>IF(#REF!="","",IF(#REF!=0,"",#REF!*#REF!/#REF!^0.5))</f>
        <v>#REF!</v>
      </c>
      <c r="F63" s="25" t="s">
        <v>16</v>
      </c>
      <c r="G63" s="119" t="e">
        <f>IF(#REF!="","",IF(#REF!&lt;&gt;0,#REF!/#REF!,IF(#REF!&lt;&gt;0,#REF!,IF(#REF!=0,"",#REF!/#REF!))))</f>
        <v>#REF!</v>
      </c>
      <c r="H63" s="26"/>
      <c r="I63" s="68" t="e">
        <f>IF(OR($E$63="",$G$63=""),"NO",IF($G$63&gt;$E$63,"NO","YES"))</f>
        <v>#REF!</v>
      </c>
    </row>
    <row r="64" spans="1:9" ht="7.5" customHeight="1">
      <c r="A64" s="20"/>
      <c r="B64" s="21"/>
      <c r="C64" s="21"/>
      <c r="D64" s="21"/>
      <c r="E64" s="21"/>
      <c r="F64" s="21"/>
      <c r="G64" s="21"/>
      <c r="H64" s="21"/>
      <c r="I64" s="23"/>
    </row>
    <row r="65" spans="1:9" ht="12.75">
      <c r="A65" s="137" t="s">
        <v>90</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81</v>
      </c>
      <c r="D67" s="364" t="s">
        <v>83</v>
      </c>
      <c r="E67" s="360"/>
      <c r="F67" s="74" t="s">
        <v>16</v>
      </c>
      <c r="G67" s="72" t="s">
        <v>68</v>
      </c>
      <c r="H67" s="78"/>
      <c r="I67" s="103"/>
    </row>
    <row r="68" spans="1:9" ht="12.75" customHeight="1">
      <c r="A68" s="48"/>
      <c r="B68" s="59"/>
      <c r="C68" s="140" t="s">
        <v>82</v>
      </c>
      <c r="D68" s="365" t="e">
        <f>IF(#REF!="","",IF(OR(#REF!=0,#REF!=0),"",#REF!*#REF!*#REF!*#REF!/(#REF!*#REF!)))</f>
        <v>#REF!</v>
      </c>
      <c r="E68" s="366"/>
      <c r="F68" s="74" t="s">
        <v>16</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89</v>
      </c>
      <c r="D70" s="359" t="s">
        <v>59</v>
      </c>
      <c r="E70" s="360"/>
      <c r="F70" s="25" t="s">
        <v>16</v>
      </c>
      <c r="G70" s="29" t="s">
        <v>38</v>
      </c>
      <c r="H70" s="26"/>
      <c r="I70" s="23"/>
    </row>
    <row r="71" spans="1:9" ht="12.75" customHeight="1">
      <c r="A71" s="20"/>
      <c r="B71" s="21"/>
      <c r="C71" s="21"/>
      <c r="D71" s="361" t="e">
        <f>IF(#REF!="","",IF(OR(#REF!=0,#REF!=0),"",#REF!*1000*#REF!*#REF!*#REF!/(#REF!*#REF!)))</f>
        <v>#REF!</v>
      </c>
      <c r="E71" s="360"/>
      <c r="F71" s="25" t="s">
        <v>16</v>
      </c>
      <c r="G71" s="73" t="e">
        <f>#REF!</f>
        <v>#REF!</v>
      </c>
      <c r="H71" s="26"/>
      <c r="I71" s="68" t="e">
        <f>IF(OR($D$71&gt;1000000,$G$71="",$D$71=""),"NO",IF($G$71&gt;$D$71,"NO","YES"))</f>
        <v>#REF!</v>
      </c>
    </row>
    <row r="72" spans="1:9" ht="7.5" customHeight="1">
      <c r="A72" s="20"/>
      <c r="B72" s="21"/>
      <c r="C72" s="21"/>
      <c r="D72" s="21"/>
      <c r="E72" s="21"/>
      <c r="F72" s="21"/>
      <c r="G72" s="21"/>
      <c r="H72" s="21"/>
      <c r="I72" s="23"/>
    </row>
    <row r="73" spans="1:9" ht="12.75">
      <c r="A73" s="137" t="s">
        <v>79</v>
      </c>
      <c r="B73" s="20"/>
      <c r="C73" s="21"/>
      <c r="D73" s="21"/>
      <c r="E73" s="21"/>
      <c r="F73" s="21"/>
      <c r="G73" s="21"/>
      <c r="H73" s="21"/>
      <c r="I73" s="23"/>
    </row>
    <row r="74" spans="1:9" ht="1.5" customHeight="1">
      <c r="A74" s="48"/>
      <c r="B74" s="21"/>
      <c r="C74" s="21"/>
      <c r="D74" s="21"/>
      <c r="E74" s="21"/>
      <c r="F74" s="21"/>
      <c r="G74" s="21"/>
      <c r="H74" s="21"/>
      <c r="I74" s="23"/>
    </row>
    <row r="75" spans="1:9" ht="12.75" customHeight="1">
      <c r="A75" s="48"/>
      <c r="B75" s="21"/>
      <c r="C75" s="24" t="s">
        <v>39</v>
      </c>
      <c r="D75" s="25" t="s">
        <v>15</v>
      </c>
      <c r="E75" s="24" t="s">
        <v>40</v>
      </c>
      <c r="F75" s="25" t="s">
        <v>15</v>
      </c>
      <c r="G75" s="24" t="s">
        <v>41</v>
      </c>
      <c r="H75" s="26"/>
      <c r="I75" s="23"/>
    </row>
    <row r="76" spans="1:9" ht="12.75" customHeight="1">
      <c r="A76" s="48"/>
      <c r="B76" s="21"/>
      <c r="C76" s="73" t="e">
        <f>IF(#REF!="","wanted",#REF!)</f>
        <v>#REF!</v>
      </c>
      <c r="D76" s="74" t="s">
        <v>15</v>
      </c>
      <c r="E76" s="73" t="e">
        <f>IF(#REF!="","R LC  wanted",IF(#REF!="","",IF(#REF!=0,"",#REF!/#REF!)))</f>
        <v>#REF!</v>
      </c>
      <c r="F76" s="74" t="s">
        <v>15</v>
      </c>
      <c r="G76" s="73" t="e">
        <f>IF(#REF!&gt;1000000,"wanted",IF(#REF!="","wanted",#REF!))</f>
        <v>#REF!</v>
      </c>
      <c r="H76" s="78"/>
      <c r="I76" s="68" t="e">
        <f>IF($C$76=0,"NO",IF($G$76="wanted","NO",IF($E$76="","NO",IF($E$76&lt;$C$76,"NO",IF($E$76&gt;$G$76,"NO","YES")))))</f>
        <v>#REF!</v>
      </c>
    </row>
    <row r="77" spans="1:9" ht="7.5" customHeight="1">
      <c r="A77" s="48"/>
      <c r="B77" s="21"/>
      <c r="C77" s="21"/>
      <c r="D77" s="21"/>
      <c r="E77" s="21"/>
      <c r="F77" s="21"/>
      <c r="G77" s="21"/>
      <c r="H77" s="21"/>
      <c r="I77" s="23"/>
    </row>
    <row r="78" spans="1:9" ht="12.75">
      <c r="A78" s="137" t="s">
        <v>80</v>
      </c>
      <c r="B78" s="20"/>
      <c r="C78" s="21"/>
      <c r="D78" s="21"/>
      <c r="E78" s="21"/>
      <c r="F78" s="21"/>
      <c r="G78" s="21"/>
      <c r="H78" s="21"/>
      <c r="I78" s="23"/>
    </row>
    <row r="79" spans="1:9" ht="1.5" customHeight="1">
      <c r="A79" s="20"/>
      <c r="B79" s="21"/>
      <c r="C79" s="21"/>
      <c r="D79" s="21"/>
      <c r="E79" s="21"/>
      <c r="F79" s="21"/>
      <c r="G79" s="21"/>
      <c r="H79" s="21"/>
      <c r="I79" s="23"/>
    </row>
    <row r="80" spans="1:9" ht="12.75" customHeight="1">
      <c r="A80" s="20"/>
      <c r="B80" s="21"/>
      <c r="C80" s="21"/>
      <c r="D80" s="21"/>
      <c r="E80" s="24" t="s">
        <v>11</v>
      </c>
      <c r="F80" s="25" t="s">
        <v>15</v>
      </c>
      <c r="G80" s="24" t="s">
        <v>53</v>
      </c>
      <c r="H80" s="26"/>
      <c r="I80" s="23"/>
    </row>
    <row r="81" spans="1:9" ht="12.75" customHeight="1">
      <c r="A81" s="20"/>
      <c r="B81" s="21"/>
      <c r="C81" s="21"/>
      <c r="D81" s="21"/>
      <c r="E81" s="102" t="e">
        <f>IF(OR(#REF!="",#REF!=0),"",#REF!/#REF!)</f>
        <v>#REF!</v>
      </c>
      <c r="F81" s="25" t="s">
        <v>15</v>
      </c>
      <c r="G81" s="102" t="e">
        <f>IF(#REF!="","",#REF!)</f>
        <v>#REF!</v>
      </c>
      <c r="H81" s="78"/>
      <c r="I81" s="68" t="e">
        <f>IF($G$81&gt;1000000,"NO",IF($G$81="","NO",IF($G$81&lt;$E$81,"NO","YES")))</f>
        <v>#REF!</v>
      </c>
    </row>
    <row r="82" spans="2:9" s="20" customFormat="1" ht="9" customHeight="1">
      <c r="B82" s="21"/>
      <c r="C82" s="21"/>
      <c r="D82" s="21"/>
      <c r="E82" s="21"/>
      <c r="F82" s="21"/>
      <c r="G82" s="21"/>
      <c r="H82" s="21"/>
      <c r="I82" s="22"/>
    </row>
    <row r="83" spans="1:9" ht="12.75">
      <c r="A83" s="50" t="s">
        <v>51</v>
      </c>
      <c r="B83" s="4"/>
      <c r="C83" s="2"/>
      <c r="D83" s="2"/>
      <c r="E83" s="136">
        <v>37238</v>
      </c>
      <c r="F83" s="3"/>
      <c r="G83" s="2"/>
      <c r="H83" s="2"/>
      <c r="I83" s="52" t="s">
        <v>65</v>
      </c>
    </row>
    <row r="84" spans="1:9" ht="12.75">
      <c r="A84" s="51" t="s">
        <v>107</v>
      </c>
      <c r="C84" s="1"/>
      <c r="D84" s="1"/>
      <c r="E84" s="1"/>
      <c r="F84" s="1"/>
      <c r="G84" s="1"/>
      <c r="H84" s="1"/>
      <c r="I84" s="1"/>
    </row>
  </sheetData>
  <sheetProtection sheet="1" objects="1" scenarios="1"/>
  <mergeCells count="8">
    <mergeCell ref="D35:E35"/>
    <mergeCell ref="A33:F33"/>
    <mergeCell ref="D71:E71"/>
    <mergeCell ref="D70:E70"/>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6"/>
  <dimension ref="A2:A10"/>
  <sheetViews>
    <sheetView zoomScalePageLayoutView="0" workbookViewId="0" topLeftCell="A1">
      <selection activeCell="A9" sqref="A9"/>
    </sheetView>
  </sheetViews>
  <sheetFormatPr defaultColWidth="11.421875" defaultRowHeight="12.75"/>
  <sheetData>
    <row r="2" ht="12.75">
      <c r="A2" t="s">
        <v>97</v>
      </c>
    </row>
    <row r="3" ht="12.75">
      <c r="A3" t="s">
        <v>98</v>
      </c>
    </row>
    <row r="4" ht="12.75">
      <c r="A4" t="s">
        <v>99</v>
      </c>
    </row>
    <row r="5" ht="12.75">
      <c r="A5" t="s">
        <v>100</v>
      </c>
    </row>
    <row r="6" ht="12.75">
      <c r="A6" t="s">
        <v>101</v>
      </c>
    </row>
    <row r="10" ht="12.75">
      <c r="A10">
        <v>1</v>
      </c>
    </row>
  </sheetData>
  <sheetProtection/>
  <printOptions/>
  <pageMargins left="0.787" right="0.787" top="0.984" bottom="0.984"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Baden Württemberg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Soe</dc:creator>
  <cp:keywords/>
  <dc:description>letzte Korr. Mß, PTB 04.07.2002</dc:description>
  <cp:lastModifiedBy>永井聡</cp:lastModifiedBy>
  <cp:lastPrinted>2009-03-27T06:10:31Z</cp:lastPrinted>
  <dcterms:created xsi:type="dcterms:W3CDTF">2000-07-13T12:47:53Z</dcterms:created>
  <dcterms:modified xsi:type="dcterms:W3CDTF">2009-06-17T00:33:04Z</dcterms:modified>
  <cp:category/>
  <cp:version/>
  <cp:contentType/>
  <cp:contentStatus/>
</cp:coreProperties>
</file>