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75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'Sheet1'!$A$13:$Y$49</definedName>
  </definedNames>
  <calcPr fullCalcOnLoad="1"/>
</workbook>
</file>

<file path=xl/sharedStrings.xml><?xml version="1.0" encoding="utf-8"?>
<sst xmlns="http://schemas.openxmlformats.org/spreadsheetml/2006/main" count="203" uniqueCount="183">
  <si>
    <t>平均</t>
  </si>
  <si>
    <t>総計</t>
  </si>
  <si>
    <t>平均 (xij_)</t>
  </si>
  <si>
    <t>平均 (x_)</t>
  </si>
  <si>
    <t>平方和</t>
  </si>
  <si>
    <t>xi_-x_</t>
  </si>
  <si>
    <t>xij_-xi_</t>
  </si>
  <si>
    <t>自由度</t>
  </si>
  <si>
    <t>平均平方</t>
  </si>
  <si>
    <t>Ｆ値</t>
  </si>
  <si>
    <t>xijk-x_</t>
  </si>
  <si>
    <t>(xij_-xi_)2</t>
  </si>
  <si>
    <t>(xi_-x_)2</t>
  </si>
  <si>
    <t>=ΣΣΣ(xijk-xij_)2</t>
  </si>
  <si>
    <t>(xijk-x_)2</t>
  </si>
  <si>
    <t xml:space="preserve">     = 5Σ(i=1～3)[(xi1_-xi_)2+(xi2_-xi_)2+(xi3_-xi_)2] </t>
  </si>
  <si>
    <t>= nΣΣ(xij_-xi_)2</t>
  </si>
  <si>
    <t xml:space="preserve">     +{(x31_-x1_)2+(x32_-x1_)2+(x33_-x1_)2}] =</t>
  </si>
  <si>
    <t xml:space="preserve">     = 5[{(x11_-x1_)2+(x12_-x1_)2+(x13_-x1_)2}+{(x21_-x2_)2+(x22_-x2_)2+(x23_-x2_)2}</t>
  </si>
  <si>
    <t xml:space="preserve">      = Σ(i=1～3)Σ(j=1～3){(xij1-xij_)2+(xij2-xij_)2+(xij3-xij_)2+(xij4-xij_)2+(xij5-xij_)2}</t>
  </si>
  <si>
    <t xml:space="preserve">      = Σ(i=1～3)[{(xi11-xi1_)2+(xi12-xi1_)2+(xi13-xi1_)2+(xi14-xi1_)2+(xi15-xi1_)2}+{(xi21-xi1_)2+(xi22-xi1_)2+(xi23-xi1_)2+(xi24-xi1_)2+(xi25-xi1_)2}</t>
  </si>
  <si>
    <t xml:space="preserve">      +{(xi31-xi1_)2+(xi32-xi1_)2+(xi33-xi1_)2+(xi314-xi1_)2+(xi35-xi1_)2}]</t>
  </si>
  <si>
    <t xml:space="preserve">      = [{(x111-x11_)2+(x112-x11_)2+(x113-x11_)2+(x114-x11_)2+(x115-x11_)2}</t>
  </si>
  <si>
    <t xml:space="preserve">      + [{(x121-x11_)2+(x122-x11_)2+(x123-x11_)2+(x124-x11_)2+(x125-x11_)2}</t>
  </si>
  <si>
    <t xml:space="preserve">      + [{(x131-x11_)2+(x132-x11_)2+(x133-x11_)2+(x134-x11_)2+(x135-x11_)2}</t>
  </si>
  <si>
    <t xml:space="preserve">      = [{(x211-x21_)2+(x212-x21_)2+(x213-x21_)2+(x214-x21_)2+(x215-x21_)2}</t>
  </si>
  <si>
    <t xml:space="preserve">      = [{(x311-x31_)2+(x312-x31_)2+(x313-x31_)2+(x314-x31_)2+(x315-x31_)2}</t>
  </si>
  <si>
    <t xml:space="preserve">      + [{(x321-x31_)2+(x322-x31_)2+(x323-x31_)2+(x324-x31_)2+(x325-x31_)2}</t>
  </si>
  <si>
    <t xml:space="preserve">      + [{(x331-x31_)2+(x332-x31_)2+(x333-x31_)2+(x334-x31_)2+(x335-x31_)2} =</t>
  </si>
  <si>
    <t>要因</t>
  </si>
  <si>
    <t>保存期間</t>
  </si>
  <si>
    <t>測定誤差</t>
  </si>
  <si>
    <t>平均平方の期待値</t>
  </si>
  <si>
    <t>SSe</t>
  </si>
  <si>
    <t>MSe</t>
  </si>
  <si>
    <t>AMP(DAY)</t>
  </si>
  <si>
    <t>修正総和</t>
  </si>
  <si>
    <t>F値</t>
  </si>
  <si>
    <t>有意確率</t>
  </si>
  <si>
    <t>平均 (xi_)</t>
  </si>
  <si>
    <t>xijk-xij_</t>
  </si>
  <si>
    <t>(xijk-xij_)2</t>
  </si>
  <si>
    <r>
      <t>xij_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xijk/n</t>
    </r>
  </si>
  <si>
    <r>
      <t>x11_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x11k/n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x11k/5 = </t>
    </r>
  </si>
  <si>
    <r>
      <t>x12_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x12k/n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x12k/5 = </t>
    </r>
  </si>
  <si>
    <r>
      <t>x13_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x13k/n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x13k/5 = </t>
    </r>
  </si>
  <si>
    <r>
      <t>x21_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x21k/n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x21k/5 = </t>
    </r>
  </si>
  <si>
    <r>
      <t>x22_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x22k/n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x22k/5 = </t>
    </r>
  </si>
  <si>
    <r>
      <t>x23_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x23k/n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x23k/5 = </t>
    </r>
  </si>
  <si>
    <r>
      <t>x31_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x31k/n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x31k/5 = </t>
    </r>
  </si>
  <si>
    <r>
      <t>x32_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x32k/n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x32k/5 = </t>
    </r>
  </si>
  <si>
    <r>
      <t>x33_ = Σ</t>
    </r>
    <r>
      <rPr>
        <i/>
        <sz val="11"/>
        <rFont val="ＭＳ Ｐゴシック"/>
        <family val="3"/>
      </rPr>
      <t>(k=1～n)</t>
    </r>
    <r>
      <rPr>
        <sz val="11"/>
        <rFont val="ＭＳ Ｐゴシック"/>
        <family val="0"/>
      </rPr>
      <t>x33k/n = Σ</t>
    </r>
    <r>
      <rPr>
        <i/>
        <sz val="11"/>
        <rFont val="ＭＳ Ｐゴシック"/>
        <family val="3"/>
      </rPr>
      <t>(k=1～5)</t>
    </r>
    <r>
      <rPr>
        <sz val="11"/>
        <rFont val="ＭＳ Ｐゴシック"/>
        <family val="0"/>
      </rPr>
      <t xml:space="preserve">x33k/5 = </t>
    </r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</si>
  <si>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</si>
  <si>
    <r>
      <t>x_ = Σ</t>
    </r>
    <r>
      <rPr>
        <i/>
        <sz val="11"/>
        <rFont val="ＭＳ Ｐゴシック"/>
        <family val="3"/>
      </rPr>
      <t>(i=1～p)</t>
    </r>
    <r>
      <rPr>
        <sz val="11"/>
        <rFont val="ＭＳ Ｐゴシック"/>
        <family val="0"/>
      </rPr>
      <t>xi_/p</t>
    </r>
    <r>
      <rPr>
        <sz val="11"/>
        <rFont val="ＭＳ Ｐゴシック"/>
        <family val="0"/>
      </rPr>
      <t xml:space="preserve"> = Σ</t>
    </r>
    <r>
      <rPr>
        <i/>
        <sz val="11"/>
        <rFont val="ＭＳ Ｐゴシック"/>
        <family val="3"/>
      </rPr>
      <t>(i=1～3)</t>
    </r>
    <r>
      <rPr>
        <sz val="11"/>
        <rFont val="ＭＳ Ｐゴシック"/>
        <family val="0"/>
      </rPr>
      <t>xi_/3 =</t>
    </r>
  </si>
  <si>
    <t xml:space="preserve">      + [{(x221-x21_)2+(x222-x21_)2+(x223-x21_)2+(x224-x21_)2+(x225-x21_)2}</t>
  </si>
  <si>
    <t xml:space="preserve">      + [{(x231-x21_)2+(x232-x21_)2+(x233-x21_)2+(x234-x21_)2+(x235-x21_)2}</t>
  </si>
  <si>
    <t>MSp = SSp/fp =</t>
  </si>
  <si>
    <t>MSe = SSe/fe =</t>
  </si>
  <si>
    <t>MSt = SSt/ft =</t>
  </si>
  <si>
    <t>&lt;</t>
  </si>
  <si>
    <t>SSp</t>
  </si>
  <si>
    <t>p-1</t>
  </si>
  <si>
    <t>MSp</t>
  </si>
  <si>
    <t>アンプル</t>
  </si>
  <si>
    <t>σe2</t>
  </si>
  <si>
    <t xml:space="preserve"> </t>
  </si>
  <si>
    <t>=ΣΣΣ(xijk-x_)2</t>
  </si>
  <si>
    <t>ｘ１４＝</t>
  </si>
  <si>
    <t>ｘ１５＝</t>
  </si>
  <si>
    <t>x24＝</t>
  </si>
  <si>
    <t>x25＝</t>
  </si>
  <si>
    <t xml:space="preserve">fp = p-1 = </t>
  </si>
  <si>
    <t>x42＝</t>
  </si>
  <si>
    <t>x43＝</t>
  </si>
  <si>
    <t>x44＝</t>
  </si>
  <si>
    <t>x45＝</t>
  </si>
  <si>
    <t>x51＝</t>
  </si>
  <si>
    <t>x52＝</t>
  </si>
  <si>
    <t>x53＝</t>
  </si>
  <si>
    <t>x54＝</t>
  </si>
  <si>
    <t>x55＝</t>
  </si>
  <si>
    <t>x61＝</t>
  </si>
  <si>
    <t>x62＝</t>
  </si>
  <si>
    <t>x63＝</t>
  </si>
  <si>
    <t>x64＝</t>
  </si>
  <si>
    <t>x65＝</t>
  </si>
  <si>
    <t>x34＝</t>
  </si>
  <si>
    <t>x35＝</t>
  </si>
  <si>
    <t>x41＝</t>
  </si>
  <si>
    <t>x4=</t>
  </si>
  <si>
    <t>x5=</t>
  </si>
  <si>
    <t>x6=</t>
  </si>
  <si>
    <t>計算結果</t>
  </si>
  <si>
    <t>５％F値</t>
  </si>
  <si>
    <t>FDIST＝</t>
  </si>
  <si>
    <t>分散</t>
  </si>
  <si>
    <t>　</t>
  </si>
  <si>
    <t>呼称濃度</t>
  </si>
  <si>
    <t>　</t>
  </si>
  <si>
    <t>総変動</t>
  </si>
  <si>
    <t>相対値（％）</t>
  </si>
  <si>
    <t>純度の標準不確かさ　uP =</t>
  </si>
  <si>
    <t>jcss校正時の値付けの拡張不確かさ（包含係数 k = 2 とする）　U = ku =</t>
  </si>
  <si>
    <t>被験者間効果の検定</t>
  </si>
  <si>
    <t xml:space="preserve">従属変数: ANAL </t>
  </si>
  <si>
    <t>ｿｰｽ</t>
  </si>
  <si>
    <t>ﾀｲﾌﾟ III 平方和</t>
  </si>
  <si>
    <t>自由度</t>
  </si>
  <si>
    <t>平均平方</t>
  </si>
  <si>
    <t>F 値</t>
  </si>
  <si>
    <t>有意確率</t>
  </si>
  <si>
    <t>DAY</t>
  </si>
  <si>
    <t>SPSS</t>
  </si>
  <si>
    <t>=qnΣ(xi_-x_)2</t>
  </si>
  <si>
    <t>xj_ = Σ(j=1～q)xij_/q</t>
  </si>
  <si>
    <t xml:space="preserve">x1_ = Σ(j=1～q)x1j_/q = Σ(j=1～3)x1j_/3 = </t>
  </si>
  <si>
    <t xml:space="preserve">x2_ = Σ(j=1～q)x2j_/q = Σ(j=1～3)x2j_/3 = </t>
  </si>
  <si>
    <t xml:space="preserve">x3_ = Σ(j=1～q)x3j_/q = Σ(j=1～3)x3j_/3 = </t>
  </si>
  <si>
    <t>SSp = qnΣ(i=1～p)(xi_-x_)2 = 3*5Σ(i=1～3)(xi_-x_)2 =</t>
  </si>
  <si>
    <t xml:space="preserve">SSq = nΣ(i=1～p)Σ(j=1～q)(xij_-xi_)2 = 5Σ(i=1～3)(j=1～3)(xij_-xi_)2 </t>
  </si>
  <si>
    <t xml:space="preserve">SSe = Σ(i=1～p)Σ(j=1～q)Σ(k=1～n)(xijk-xij_)2 = Σ(i=1～3)Σ(j=1～3)Σ(k=1～5)(xijk-xij_)2 </t>
  </si>
  <si>
    <t>SSt = SSp+SSq+Sse = Σ(i=1～p)Σ(j=1～q)Σ(k=1～n)(xijk-x_)2 = Σ(i=1～3)Σ(j=1～3)Σ(k=1～5)(xijk-x_)2 =</t>
  </si>
  <si>
    <t xml:space="preserve">fq = p(q-1) = </t>
  </si>
  <si>
    <t xml:space="preserve">fe = pq(n-1) = </t>
  </si>
  <si>
    <t xml:space="preserve">ft = pqn-1 = </t>
  </si>
  <si>
    <t>MSq = SSq/fq =</t>
  </si>
  <si>
    <t>MSp/MSq =</t>
  </si>
  <si>
    <t xml:space="preserve">F(fp,fq) = </t>
  </si>
  <si>
    <t>MSq/MSe =</t>
  </si>
  <si>
    <t xml:space="preserve">F(fq,fe) = </t>
  </si>
  <si>
    <t>σe2+nσq2+qnσp2</t>
  </si>
  <si>
    <t>SSq</t>
  </si>
  <si>
    <t>p(q-1)</t>
  </si>
  <si>
    <t>MSq</t>
  </si>
  <si>
    <t>σe2+nσq2</t>
  </si>
  <si>
    <t>pq(n-1)</t>
  </si>
  <si>
    <t>日間変動</t>
  </si>
  <si>
    <t>アンプル間変動</t>
  </si>
  <si>
    <t>測定誤差変動</t>
  </si>
  <si>
    <t>純度の標準不確かさ　uP =</t>
  </si>
  <si>
    <t>jcss校正時の値付けの合成標準不確かさ u = √(up2+uq2+ue2+uP2+uS2) =</t>
  </si>
  <si>
    <t>jcss校正時の値付けの拡張不確かさ（包含係数 k = 2 とする） U = ku =</t>
  </si>
  <si>
    <t>jcss校正時の値付けの合成標準不確かさ　u = √(up2+uq2+ue2+uP2+uS2) =</t>
  </si>
  <si>
    <t>総平均 μと分散</t>
  </si>
  <si>
    <t>％</t>
  </si>
  <si>
    <t>%</t>
  </si>
  <si>
    <t xml:space="preserve">合意値 x_ の分散 V(x_) = MSp/pqn = </t>
  </si>
  <si>
    <t>±</t>
  </si>
  <si>
    <t>包含係数 k=2 から求めた拡張不確かさ U = ku = 2u =</t>
  </si>
  <si>
    <t>j</t>
  </si>
  <si>
    <t>i</t>
  </si>
  <si>
    <t>誤差</t>
  </si>
  <si>
    <t>2,4-ジクロロフェノール：ヘキサン溶媒・1000ppm　(生データ：24DCP安定性、解析用に並べ替えたデータ：A24DCP-h-h安定性）</t>
  </si>
  <si>
    <t>（二段枝分かれ分析）</t>
  </si>
  <si>
    <t>固定因子: DAY, AMP</t>
  </si>
  <si>
    <t>F(5%)境界値</t>
  </si>
  <si>
    <t>μ = x_ =</t>
  </si>
  <si>
    <t>σp2 = (MSp-MSq)/qn =</t>
  </si>
  <si>
    <t>σq2 = (MSq-MSe)/n =</t>
  </si>
  <si>
    <t>σe2 = MSe =</t>
  </si>
  <si>
    <t>Sheet1の１ページ目では、統計データのタイトル、解析用数値、および測定データの入力を行います。</t>
  </si>
  <si>
    <t>・タイトルや解析用数値は「空色のセル」に入力して下さい。</t>
  </si>
  <si>
    <t>Sheet1の２ページ目には、最終の計算結果（ANOVA表と不確かさに関する統計量）が出力されます。</t>
  </si>
  <si>
    <t>Sheet2には統計処理の途中経過や詳しい統計量が出力されます。</t>
  </si>
  <si>
    <t>このエクセル表は「二段枝分かれ分析」を行うための入力シートと計算結果シートからなっています。</t>
  </si>
  <si>
    <t>・測定データはマトリックス表の「色の付いたセル」（i = 1～6, j = 1～5, k = 1～10）内に入力して下さい。</t>
  </si>
  <si>
    <t>mg/L</t>
  </si>
  <si>
    <t>変動要因　　　　と要因数</t>
  </si>
  <si>
    <t xml:space="preserve">i : p = </t>
  </si>
  <si>
    <t>値付けの　　　　要因数　　</t>
  </si>
  <si>
    <t xml:space="preserve">i : p' = </t>
  </si>
  <si>
    <t>純度の標準不確かさ uP</t>
  </si>
  <si>
    <t>% relative</t>
  </si>
  <si>
    <t>j : ｑ＝</t>
  </si>
  <si>
    <t>j : ｑ'＝</t>
  </si>
  <si>
    <t>溶媒中の不純物の検出限界 limit</t>
  </si>
  <si>
    <t>μg/L</t>
  </si>
  <si>
    <t>k : n＝</t>
  </si>
  <si>
    <t>k : n'＝</t>
  </si>
  <si>
    <t>溶媒の標準不確かさ　uS = [(limit/1000-0)/√12]/呼称濃度*100 =</t>
  </si>
  <si>
    <t>溶媒の標準不確かさ　uS = [(limit/1000-0)/√12]/呼称濃度*100 =</t>
  </si>
  <si>
    <t>また、下のピンク色のボタンを押せば、有意確率が0.05以下のセルおよび分散が負のセルの色が変わります。</t>
  </si>
  <si>
    <t>ファイル名：二段分岐 v.1.5 （二段枝分かれ分析自動計算システム） by Takao Nakagawa &amp; Shigemitsu Shin &lt;2002/04/01&gt;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</si>
</sst>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00_ "/>
    <numFmt numFmtId="178" formatCode="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%"/>
    <numFmt numFmtId="184" formatCode="0.0000_ "/>
  </numFmts>
  <fonts count="14">
    <font>
      <sz val="11"/>
      <name val="ＭＳ Ｐゴシック"/>
      <family val="0"/>
    </font>
    <font>
      <sz val="6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11"/>
      <color indexed="10"/>
      <name val="ＭＳ Ｐゴシック"/>
      <family val="3"/>
    </font>
    <font>
      <b/>
      <sz val="11"/>
      <color indexed="38"/>
      <name val="ＭＳ Ｐゴシック"/>
      <family val="3"/>
    </font>
    <font>
      <sz val="12"/>
      <name val="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8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5" borderId="2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6" borderId="3" xfId="0" applyFill="1" applyBorder="1" applyAlignment="1" applyProtection="1">
      <alignment/>
      <protection locked="0"/>
    </xf>
    <xf numFmtId="0" fontId="0" fillId="6" borderId="2" xfId="0" applyFill="1" applyBorder="1" applyAlignment="1" applyProtection="1">
      <alignment/>
      <protection locked="0"/>
    </xf>
    <xf numFmtId="0" fontId="0" fillId="5" borderId="0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6" borderId="0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5" xfId="0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5" borderId="5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6" borderId="7" xfId="0" applyFill="1" applyBorder="1" applyAlignment="1" applyProtection="1">
      <alignment/>
      <protection locked="0"/>
    </xf>
    <xf numFmtId="0" fontId="0" fillId="6" borderId="8" xfId="0" applyFill="1" applyBorder="1" applyAlignment="1" applyProtection="1">
      <alignment/>
      <protection locked="0"/>
    </xf>
    <xf numFmtId="0" fontId="0" fillId="6" borderId="9" xfId="0" applyFill="1" applyBorder="1" applyAlignment="1" applyProtection="1">
      <alignment/>
      <protection locked="0"/>
    </xf>
    <xf numFmtId="0" fontId="0" fillId="5" borderId="7" xfId="0" applyFill="1" applyBorder="1" applyAlignment="1" applyProtection="1">
      <alignment/>
      <protection locked="0"/>
    </xf>
    <xf numFmtId="0" fontId="0" fillId="5" borderId="8" xfId="0" applyFill="1" applyBorder="1" applyAlignment="1" applyProtection="1">
      <alignment/>
      <protection locked="0"/>
    </xf>
    <xf numFmtId="0" fontId="0" fillId="5" borderId="9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8" borderId="0" xfId="0" applyFill="1" applyBorder="1" applyAlignment="1" applyProtection="1">
      <alignment/>
      <protection locked="0"/>
    </xf>
    <xf numFmtId="0" fontId="0" fillId="8" borderId="6" xfId="0" applyFill="1" applyBorder="1" applyAlignment="1" applyProtection="1">
      <alignment/>
      <protection locked="0"/>
    </xf>
    <xf numFmtId="0" fontId="0" fillId="8" borderId="2" xfId="0" applyFill="1" applyBorder="1" applyAlignment="1" applyProtection="1">
      <alignment/>
      <protection locked="0"/>
    </xf>
    <xf numFmtId="0" fontId="0" fillId="9" borderId="0" xfId="0" applyFill="1" applyBorder="1" applyAlignment="1" applyProtection="1">
      <alignment/>
      <protection locked="0"/>
    </xf>
    <xf numFmtId="0" fontId="0" fillId="9" borderId="6" xfId="0" applyFill="1" applyBorder="1" applyAlignment="1" applyProtection="1">
      <alignment/>
      <protection locked="0"/>
    </xf>
    <xf numFmtId="0" fontId="0" fillId="9" borderId="2" xfId="0" applyFill="1" applyBorder="1" applyAlignment="1" applyProtection="1">
      <alignment/>
      <protection locked="0"/>
    </xf>
    <xf numFmtId="0" fontId="0" fillId="7" borderId="13" xfId="0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8" borderId="3" xfId="0" applyFill="1" applyBorder="1" applyAlignment="1" applyProtection="1">
      <alignment/>
      <protection locked="0"/>
    </xf>
    <xf numFmtId="0" fontId="0" fillId="8" borderId="4" xfId="0" applyFill="1" applyBorder="1" applyAlignment="1" applyProtection="1">
      <alignment/>
      <protection locked="0"/>
    </xf>
    <xf numFmtId="0" fontId="0" fillId="8" borderId="5" xfId="0" applyFill="1" applyBorder="1" applyAlignment="1" applyProtection="1">
      <alignment/>
      <protection locked="0"/>
    </xf>
    <xf numFmtId="0" fontId="0" fillId="9" borderId="3" xfId="0" applyFill="1" applyBorder="1" applyAlignment="1" applyProtection="1">
      <alignment/>
      <protection locked="0"/>
    </xf>
    <xf numFmtId="0" fontId="0" fillId="9" borderId="4" xfId="0" applyFill="1" applyBorder="1" applyAlignment="1" applyProtection="1">
      <alignment/>
      <protection locked="0"/>
    </xf>
    <xf numFmtId="0" fontId="0" fillId="9" borderId="5" xfId="0" applyFill="1" applyBorder="1" applyAlignment="1" applyProtection="1">
      <alignment/>
      <protection locked="0"/>
    </xf>
    <xf numFmtId="0" fontId="0" fillId="8" borderId="1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17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0" fillId="9" borderId="15" xfId="0" applyFill="1" applyBorder="1" applyAlignment="1" applyProtection="1">
      <alignment/>
      <protection locked="0"/>
    </xf>
    <xf numFmtId="0" fontId="0" fillId="9" borderId="16" xfId="0" applyFill="1" applyBorder="1" applyAlignment="1" applyProtection="1">
      <alignment/>
      <protection locked="0"/>
    </xf>
    <xf numFmtId="0" fontId="0" fillId="9" borderId="17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10" borderId="18" xfId="0" applyFill="1" applyBorder="1" applyAlignment="1" applyProtection="1">
      <alignment horizontal="center"/>
      <protection locked="0"/>
    </xf>
    <xf numFmtId="0" fontId="3" fillId="0" borderId="0" xfId="0" applyFont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10" borderId="19" xfId="0" applyFill="1" applyBorder="1" applyAlignment="1" applyProtection="1">
      <alignment horizontal="center"/>
      <protection/>
    </xf>
    <xf numFmtId="0" fontId="0" fillId="10" borderId="20" xfId="0" applyFill="1" applyBorder="1" applyAlignment="1" applyProtection="1">
      <alignment horizontal="center"/>
      <protection/>
    </xf>
    <xf numFmtId="0" fontId="0" fillId="10" borderId="21" xfId="0" applyFill="1" applyBorder="1" applyAlignment="1" applyProtection="1">
      <alignment horizontal="center"/>
      <protection/>
    </xf>
    <xf numFmtId="0" fontId="0" fillId="10" borderId="22" xfId="0" applyFill="1" applyBorder="1" applyAlignment="1" applyProtection="1">
      <alignment horizontal="center"/>
      <protection/>
    </xf>
    <xf numFmtId="0" fontId="0" fillId="10" borderId="23" xfId="0" applyFill="1" applyBorder="1" applyAlignment="1" applyProtection="1">
      <alignment horizontal="center"/>
      <protection/>
    </xf>
    <xf numFmtId="0" fontId="0" fillId="10" borderId="24" xfId="0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5" xfId="0" applyFont="1" applyFill="1" applyBorder="1" applyAlignment="1" applyProtection="1">
      <alignment horizontal="center"/>
      <protection hidden="1"/>
    </xf>
    <xf numFmtId="0" fontId="8" fillId="2" borderId="26" xfId="0" applyFont="1" applyFill="1" applyBorder="1" applyAlignment="1" applyProtection="1">
      <alignment horizontal="center"/>
      <protection hidden="1"/>
    </xf>
    <xf numFmtId="0" fontId="8" fillId="2" borderId="27" xfId="0" applyFont="1" applyFill="1" applyBorder="1" applyAlignment="1" applyProtection="1">
      <alignment horizontal="center"/>
      <protection hidden="1"/>
    </xf>
    <xf numFmtId="0" fontId="8" fillId="2" borderId="28" xfId="0" applyFont="1" applyFill="1" applyBorder="1" applyAlignment="1" applyProtection="1">
      <alignment horizontal="center"/>
      <protection hidden="1"/>
    </xf>
    <xf numFmtId="9" fontId="8" fillId="2" borderId="29" xfId="0" applyNumberFormat="1" applyFont="1" applyFill="1" applyBorder="1" applyAlignment="1" applyProtection="1">
      <alignment horizontal="center"/>
      <protection hidden="1"/>
    </xf>
    <xf numFmtId="176" fontId="8" fillId="2" borderId="30" xfId="0" applyNumberFormat="1" applyFont="1" applyFill="1" applyBorder="1" applyAlignment="1" applyProtection="1">
      <alignment vertical="top"/>
      <protection hidden="1"/>
    </xf>
    <xf numFmtId="0" fontId="8" fillId="2" borderId="6" xfId="0" applyFont="1" applyFill="1" applyBorder="1" applyAlignment="1" applyProtection="1">
      <alignment vertical="top"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8" fillId="2" borderId="31" xfId="0" applyFont="1" applyFill="1" applyBorder="1" applyAlignment="1" applyProtection="1">
      <alignment/>
      <protection hidden="1"/>
    </xf>
    <xf numFmtId="0" fontId="8" fillId="2" borderId="30" xfId="0" applyFont="1" applyFill="1" applyBorder="1" applyAlignment="1" applyProtection="1">
      <alignment vertical="top"/>
      <protection hidden="1"/>
    </xf>
    <xf numFmtId="0" fontId="8" fillId="2" borderId="32" xfId="0" applyFont="1" applyFill="1" applyBorder="1" applyAlignment="1" applyProtection="1">
      <alignment vertical="top"/>
      <protection hidden="1"/>
    </xf>
    <xf numFmtId="0" fontId="8" fillId="2" borderId="33" xfId="0" applyFont="1" applyFill="1" applyBorder="1" applyAlignment="1" applyProtection="1">
      <alignment vertical="top"/>
      <protection hidden="1"/>
    </xf>
    <xf numFmtId="0" fontId="8" fillId="2" borderId="34" xfId="0" applyFont="1" applyFill="1" applyBorder="1" applyAlignment="1" applyProtection="1">
      <alignment/>
      <protection hidden="1"/>
    </xf>
    <xf numFmtId="0" fontId="8" fillId="2" borderId="32" xfId="0" applyFont="1" applyFill="1" applyBorder="1" applyAlignment="1" applyProtection="1">
      <alignment/>
      <protection hidden="1"/>
    </xf>
    <xf numFmtId="0" fontId="8" fillId="2" borderId="33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hidden="1"/>
    </xf>
    <xf numFmtId="184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4" fontId="0" fillId="2" borderId="0" xfId="0" applyNumberFormat="1" applyFont="1" applyFill="1" applyBorder="1" applyAlignment="1" applyProtection="1">
      <alignment/>
      <protection hidden="1"/>
    </xf>
    <xf numFmtId="184" fontId="8" fillId="2" borderId="0" xfId="0" applyNumberFormat="1" applyFont="1" applyFill="1" applyBorder="1" applyAlignment="1" applyProtection="1">
      <alignment/>
      <protection hidden="1"/>
    </xf>
    <xf numFmtId="0" fontId="8" fillId="6" borderId="25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0" fontId="8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0" fillId="0" borderId="35" xfId="0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7" fillId="8" borderId="35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/>
    </xf>
    <xf numFmtId="0" fontId="0" fillId="6" borderId="23" xfId="0" applyFill="1" applyBorder="1" applyAlignment="1">
      <alignment/>
    </xf>
    <xf numFmtId="0" fontId="0" fillId="6" borderId="36" xfId="0" applyFill="1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24" xfId="0" applyFill="1" applyBorder="1" applyAlignment="1">
      <alignment/>
    </xf>
    <xf numFmtId="0" fontId="0" fillId="11" borderId="39" xfId="0" applyFill="1" applyBorder="1" applyAlignment="1" applyProtection="1">
      <alignment/>
      <protection locked="0"/>
    </xf>
    <xf numFmtId="0" fontId="0" fillId="11" borderId="40" xfId="0" applyFill="1" applyBorder="1" applyAlignment="1" applyProtection="1">
      <alignment/>
      <protection locked="0"/>
    </xf>
    <xf numFmtId="0" fontId="8" fillId="12" borderId="41" xfId="0" applyFont="1" applyFill="1" applyBorder="1" applyAlignment="1" applyProtection="1">
      <alignment/>
      <protection locked="0"/>
    </xf>
    <xf numFmtId="0" fontId="8" fillId="12" borderId="42" xfId="0" applyFont="1" applyFill="1" applyBorder="1" applyAlignment="1">
      <alignment/>
    </xf>
    <xf numFmtId="0" fontId="0" fillId="12" borderId="41" xfId="0" applyFill="1" applyBorder="1" applyAlignment="1">
      <alignment/>
    </xf>
    <xf numFmtId="0" fontId="0" fillId="13" borderId="43" xfId="0" applyFill="1" applyBorder="1" applyAlignment="1">
      <alignment/>
    </xf>
    <xf numFmtId="0" fontId="0" fillId="6" borderId="44" xfId="0" applyFill="1" applyBorder="1" applyAlignment="1">
      <alignment/>
    </xf>
    <xf numFmtId="0" fontId="0" fillId="6" borderId="35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6" xfId="0" applyFill="1" applyBorder="1" applyAlignment="1">
      <alignment/>
    </xf>
    <xf numFmtId="0" fontId="12" fillId="11" borderId="22" xfId="0" applyFont="1" applyFill="1" applyBorder="1" applyAlignment="1">
      <alignment horizontal="left"/>
    </xf>
    <xf numFmtId="0" fontId="12" fillId="11" borderId="22" xfId="0" applyFont="1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23" xfId="0" applyFill="1" applyBorder="1" applyAlignment="1">
      <alignment/>
    </xf>
    <xf numFmtId="0" fontId="12" fillId="11" borderId="21" xfId="0" applyFont="1" applyFill="1" applyBorder="1" applyAlignment="1">
      <alignment/>
    </xf>
    <xf numFmtId="0" fontId="0" fillId="12" borderId="42" xfId="0" applyFill="1" applyBorder="1" applyAlignment="1">
      <alignment/>
    </xf>
    <xf numFmtId="0" fontId="0" fillId="12" borderId="47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12" borderId="47" xfId="0" applyFill="1" applyBorder="1" applyAlignment="1" applyProtection="1">
      <alignment/>
      <protection locked="0"/>
    </xf>
    <xf numFmtId="0" fontId="0" fillId="6" borderId="0" xfId="0" applyFill="1" applyAlignment="1">
      <alignment/>
    </xf>
    <xf numFmtId="0" fontId="0" fillId="6" borderId="48" xfId="0" applyFill="1" applyBorder="1" applyAlignment="1">
      <alignment/>
    </xf>
    <xf numFmtId="184" fontId="0" fillId="6" borderId="37" xfId="0" applyNumberFormat="1" applyFill="1" applyBorder="1" applyAlignment="1">
      <alignment/>
    </xf>
    <xf numFmtId="184" fontId="0" fillId="6" borderId="49" xfId="0" applyNumberFormat="1" applyFill="1" applyBorder="1" applyAlignment="1">
      <alignment/>
    </xf>
    <xf numFmtId="184" fontId="0" fillId="6" borderId="6" xfId="0" applyNumberFormat="1" applyFill="1" applyBorder="1" applyAlignment="1">
      <alignment/>
    </xf>
    <xf numFmtId="184" fontId="0" fillId="6" borderId="50" xfId="0" applyNumberFormat="1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/>
    </xf>
    <xf numFmtId="184" fontId="12" fillId="6" borderId="0" xfId="0" applyNumberFormat="1" applyFont="1" applyFill="1" applyBorder="1" applyAlignment="1">
      <alignment/>
    </xf>
    <xf numFmtId="0" fontId="0" fillId="6" borderId="0" xfId="0" applyFill="1" applyBorder="1" applyAlignment="1">
      <alignment/>
    </xf>
    <xf numFmtId="184" fontId="0" fillId="6" borderId="0" xfId="0" applyNumberFormat="1" applyFill="1" applyBorder="1" applyAlignment="1">
      <alignment/>
    </xf>
    <xf numFmtId="0" fontId="3" fillId="6" borderId="0" xfId="0" applyFont="1" applyFill="1" applyBorder="1" applyAlignment="1">
      <alignment/>
    </xf>
    <xf numFmtId="184" fontId="3" fillId="6" borderId="0" xfId="0" applyNumberFormat="1" applyFont="1" applyFill="1" applyBorder="1" applyAlignment="1">
      <alignment/>
    </xf>
    <xf numFmtId="0" fontId="13" fillId="6" borderId="0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0" fillId="6" borderId="0" xfId="0" applyFont="1" applyFill="1" applyAlignment="1">
      <alignment/>
    </xf>
    <xf numFmtId="0" fontId="9" fillId="6" borderId="0" xfId="0" applyFont="1" applyFill="1" applyBorder="1" applyAlignment="1">
      <alignment/>
    </xf>
    <xf numFmtId="179" fontId="0" fillId="6" borderId="0" xfId="0" applyNumberFormat="1" applyFill="1" applyAlignment="1">
      <alignment/>
    </xf>
    <xf numFmtId="0" fontId="8" fillId="6" borderId="41" xfId="0" applyFont="1" applyFill="1" applyBorder="1" applyAlignment="1" applyProtection="1">
      <alignment/>
      <protection locked="0"/>
    </xf>
    <xf numFmtId="0" fontId="8" fillId="6" borderId="47" xfId="0" applyFont="1" applyFill="1" applyBorder="1" applyAlignment="1" applyProtection="1">
      <alignment/>
      <protection locked="0"/>
    </xf>
    <xf numFmtId="0" fontId="0" fillId="8" borderId="53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2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6" borderId="42" xfId="0" applyFill="1" applyBorder="1" applyAlignment="1" applyProtection="1">
      <alignment/>
      <protection locked="0"/>
    </xf>
    <xf numFmtId="0" fontId="0" fillId="6" borderId="47" xfId="0" applyFill="1" applyBorder="1" applyAlignment="1" applyProtection="1">
      <alignment/>
      <protection locked="0"/>
    </xf>
    <xf numFmtId="0" fontId="8" fillId="2" borderId="54" xfId="0" applyFont="1" applyFill="1" applyBorder="1" applyAlignment="1" applyProtection="1">
      <alignment/>
      <protection hidden="1"/>
    </xf>
    <xf numFmtId="0" fontId="0" fillId="2" borderId="55" xfId="0" applyFill="1" applyBorder="1" applyAlignment="1" applyProtection="1">
      <alignment/>
      <protection hidden="1"/>
    </xf>
    <xf numFmtId="0" fontId="0" fillId="2" borderId="56" xfId="0" applyFill="1" applyBorder="1" applyAlignment="1" applyProtection="1">
      <alignment/>
      <protection locked="0"/>
    </xf>
    <xf numFmtId="0" fontId="8" fillId="2" borderId="57" xfId="0" applyFont="1" applyFill="1" applyBorder="1" applyAlignment="1" applyProtection="1">
      <alignment/>
      <protection hidden="1"/>
    </xf>
    <xf numFmtId="0" fontId="0" fillId="2" borderId="31" xfId="0" applyFill="1" applyBorder="1" applyAlignment="1" applyProtection="1">
      <alignment/>
      <protection locked="0"/>
    </xf>
    <xf numFmtId="0" fontId="8" fillId="2" borderId="57" xfId="0" applyFont="1" applyFill="1" applyBorder="1" applyAlignment="1" applyProtection="1">
      <alignment vertical="top"/>
      <protection hidden="1"/>
    </xf>
    <xf numFmtId="0" fontId="8" fillId="2" borderId="31" xfId="0" applyFont="1" applyFill="1" applyBorder="1" applyAlignment="1" applyProtection="1">
      <alignment horizontal="right"/>
      <protection locked="0"/>
    </xf>
    <xf numFmtId="9" fontId="8" fillId="2" borderId="57" xfId="0" applyNumberFormat="1" applyFont="1" applyFill="1" applyBorder="1" applyAlignment="1" applyProtection="1">
      <alignment vertical="top"/>
      <protection hidden="1"/>
    </xf>
    <xf numFmtId="184" fontId="8" fillId="2" borderId="31" xfId="0" applyNumberFormat="1" applyFont="1" applyFill="1" applyBorder="1" applyAlignment="1" applyProtection="1">
      <alignment/>
      <protection locked="0"/>
    </xf>
    <xf numFmtId="0" fontId="8" fillId="2" borderId="58" xfId="0" applyFont="1" applyFill="1" applyBorder="1" applyAlignment="1" applyProtection="1">
      <alignment vertical="top"/>
      <protection hidden="1"/>
    </xf>
    <xf numFmtId="0" fontId="0" fillId="2" borderId="1" xfId="0" applyFill="1" applyBorder="1" applyAlignment="1" applyProtection="1">
      <alignment/>
      <protection hidden="1"/>
    </xf>
    <xf numFmtId="184" fontId="0" fillId="2" borderId="1" xfId="0" applyNumberFormat="1" applyFill="1" applyBorder="1" applyAlignment="1" applyProtection="1">
      <alignment/>
      <protection hidden="1"/>
    </xf>
    <xf numFmtId="179" fontId="8" fillId="2" borderId="34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 horizontal="center"/>
    </xf>
    <xf numFmtId="0" fontId="0" fillId="6" borderId="41" xfId="0" applyFill="1" applyBorder="1" applyAlignment="1">
      <alignment/>
    </xf>
    <xf numFmtId="0" fontId="0" fillId="6" borderId="26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2" xfId="0" applyFill="1" applyBorder="1" applyAlignment="1">
      <alignment/>
    </xf>
    <xf numFmtId="0" fontId="0" fillId="6" borderId="47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10" borderId="59" xfId="0" applyFill="1" applyBorder="1" applyAlignment="1" applyProtection="1">
      <alignment horizontal="right"/>
      <protection/>
    </xf>
    <xf numFmtId="0" fontId="0" fillId="11" borderId="39" xfId="0" applyFill="1" applyBorder="1" applyAlignment="1" applyProtection="1">
      <alignment horizontal="center" vertical="center"/>
      <protection locked="0"/>
    </xf>
    <xf numFmtId="0" fontId="0" fillId="10" borderId="39" xfId="0" applyFill="1" applyBorder="1" applyAlignment="1" applyProtection="1">
      <alignment horizontal="right"/>
      <protection/>
    </xf>
    <xf numFmtId="0" fontId="0" fillId="11" borderId="60" xfId="0" applyFill="1" applyBorder="1" applyAlignment="1" applyProtection="1">
      <alignment horizontal="center"/>
      <protection locked="0"/>
    </xf>
    <xf numFmtId="0" fontId="12" fillId="11" borderId="19" xfId="0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left"/>
    </xf>
    <xf numFmtId="0" fontId="0" fillId="10" borderId="3" xfId="0" applyFill="1" applyBorder="1" applyAlignment="1" applyProtection="1">
      <alignment horizontal="right"/>
      <protection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right"/>
      <protection/>
    </xf>
    <xf numFmtId="0" fontId="0" fillId="11" borderId="5" xfId="0" applyFill="1" applyBorder="1" applyAlignment="1" applyProtection="1">
      <alignment horizontal="center"/>
      <protection locked="0"/>
    </xf>
    <xf numFmtId="0" fontId="0" fillId="0" borderId="61" xfId="0" applyFill="1" applyBorder="1" applyAlignment="1">
      <alignment horizontal="left"/>
    </xf>
    <xf numFmtId="0" fontId="0" fillId="10" borderId="62" xfId="0" applyFill="1" applyBorder="1" applyAlignment="1" applyProtection="1">
      <alignment horizontal="right"/>
      <protection/>
    </xf>
    <xf numFmtId="0" fontId="0" fillId="11" borderId="40" xfId="0" applyFill="1" applyBorder="1" applyAlignment="1" applyProtection="1">
      <alignment horizontal="center" vertical="center"/>
      <protection locked="0"/>
    </xf>
    <xf numFmtId="0" fontId="0" fillId="10" borderId="40" xfId="0" applyFill="1" applyBorder="1" applyAlignment="1" applyProtection="1">
      <alignment horizontal="right"/>
      <protection/>
    </xf>
    <xf numFmtId="0" fontId="0" fillId="11" borderId="61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8" fillId="2" borderId="63" xfId="0" applyFont="1" applyFill="1" applyBorder="1" applyAlignment="1" applyProtection="1">
      <alignment horizontal="left" vertical="top"/>
      <protection hidden="1"/>
    </xf>
    <xf numFmtId="0" fontId="8" fillId="2" borderId="64" xfId="0" applyFont="1" applyFill="1" applyBorder="1" applyAlignment="1" applyProtection="1">
      <alignment horizontal="left" vertical="top"/>
      <protection hidden="1"/>
    </xf>
    <xf numFmtId="0" fontId="8" fillId="2" borderId="25" xfId="0" applyFont="1" applyFill="1" applyBorder="1" applyAlignment="1" applyProtection="1">
      <alignment horizontal="left" vertical="top"/>
      <protection hidden="1"/>
    </xf>
    <xf numFmtId="0" fontId="0" fillId="0" borderId="65" xfId="0" applyFill="1" applyBorder="1" applyAlignment="1">
      <alignment/>
    </xf>
    <xf numFmtId="0" fontId="0" fillId="14" borderId="0" xfId="0" applyFill="1" applyAlignment="1" applyProtection="1">
      <alignment/>
      <protection locked="0"/>
    </xf>
    <xf numFmtId="0" fontId="8" fillId="14" borderId="0" xfId="0" applyFont="1" applyFill="1" applyAlignment="1">
      <alignment/>
    </xf>
    <xf numFmtId="0" fontId="8" fillId="14" borderId="6" xfId="0" applyFont="1" applyFill="1" applyBorder="1" applyAlignment="1" applyProtection="1">
      <alignment/>
      <protection hidden="1"/>
    </xf>
    <xf numFmtId="0" fontId="0" fillId="8" borderId="66" xfId="0" applyFill="1" applyBorder="1" applyAlignment="1" applyProtection="1">
      <alignment/>
      <protection locked="0"/>
    </xf>
    <xf numFmtId="0" fontId="0" fillId="8" borderId="7" xfId="0" applyFill="1" applyBorder="1" applyAlignment="1" applyProtection="1">
      <alignment/>
      <protection locked="0"/>
    </xf>
    <xf numFmtId="0" fontId="0" fillId="8" borderId="9" xfId="0" applyFill="1" applyBorder="1" applyAlignment="1" applyProtection="1">
      <alignment/>
      <protection locked="0"/>
    </xf>
    <xf numFmtId="0" fontId="7" fillId="6" borderId="18" xfId="0" applyFont="1" applyFill="1" applyBorder="1" applyAlignment="1">
      <alignment horizontal="center"/>
    </xf>
    <xf numFmtId="0" fontId="7" fillId="5" borderId="35" xfId="0" applyFont="1" applyFill="1" applyBorder="1" applyAlignment="1">
      <alignment horizontal="center"/>
    </xf>
    <xf numFmtId="0" fontId="7" fillId="7" borderId="35" xfId="0" applyFont="1" applyFill="1" applyBorder="1" applyAlignment="1">
      <alignment horizontal="center"/>
    </xf>
    <xf numFmtId="0" fontId="0" fillId="0" borderId="60" xfId="0" applyFill="1" applyBorder="1" applyAlignment="1" applyProtection="1">
      <alignment horizontal="left" vertical="center"/>
      <protection/>
    </xf>
    <xf numFmtId="0" fontId="0" fillId="6" borderId="41" xfId="0" applyFill="1" applyBorder="1" applyAlignment="1">
      <alignment/>
    </xf>
    <xf numFmtId="0" fontId="0" fillId="10" borderId="21" xfId="0" applyFill="1" applyBorder="1" applyAlignment="1" applyProtection="1">
      <alignment horizontal="center"/>
      <protection/>
    </xf>
    <xf numFmtId="0" fontId="0" fillId="10" borderId="22" xfId="0" applyFill="1" applyBorder="1" applyAlignment="1" applyProtection="1">
      <alignment horizontal="center"/>
      <protection/>
    </xf>
    <xf numFmtId="0" fontId="0" fillId="10" borderId="23" xfId="0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43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43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7" xfId="0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11" borderId="67" xfId="0" applyFill="1" applyBorder="1" applyAlignment="1" applyProtection="1">
      <alignment/>
      <protection locked="0"/>
    </xf>
    <xf numFmtId="0" fontId="0" fillId="11" borderId="60" xfId="0" applyFill="1" applyBorder="1" applyAlignment="1" applyProtection="1">
      <alignment/>
      <protection locked="0"/>
    </xf>
    <xf numFmtId="0" fontId="0" fillId="0" borderId="68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11" borderId="68" xfId="0" applyFill="1" applyBorder="1" applyAlignment="1" applyProtection="1">
      <alignment/>
      <protection locked="0"/>
    </xf>
    <xf numFmtId="0" fontId="0" fillId="11" borderId="5" xfId="0" applyFill="1" applyBorder="1" applyAlignment="1" applyProtection="1">
      <alignment/>
      <protection locked="0"/>
    </xf>
    <xf numFmtId="0" fontId="0" fillId="0" borderId="69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11" borderId="69" xfId="0" applyFill="1" applyBorder="1" applyAlignment="1" applyProtection="1">
      <alignment/>
      <protection locked="0"/>
    </xf>
    <xf numFmtId="0" fontId="0" fillId="11" borderId="61" xfId="0" applyFill="1" applyBorder="1" applyAlignment="1" applyProtection="1">
      <alignment/>
      <protection locked="0"/>
    </xf>
    <xf numFmtId="0" fontId="7" fillId="8" borderId="35" xfId="0" applyFont="1" applyFill="1" applyBorder="1" applyAlignment="1">
      <alignment horizontal="center"/>
    </xf>
    <xf numFmtId="0" fontId="7" fillId="9" borderId="35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</xdr:row>
      <xdr:rowOff>9525</xdr:rowOff>
    </xdr:from>
    <xdr:to>
      <xdr:col>7</xdr:col>
      <xdr:colOff>9525</xdr:colOff>
      <xdr:row>10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638300"/>
          <a:ext cx="441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4"/>
  <sheetViews>
    <sheetView workbookViewId="0" topLeftCell="M1">
      <selection activeCell="S3" sqref="S3:Y3"/>
    </sheetView>
  </sheetViews>
  <sheetFormatPr defaultColWidth="9.00390625" defaultRowHeight="13.5"/>
  <cols>
    <col min="1" max="1" width="8.625" style="72" customWidth="1"/>
    <col min="2" max="9" width="9.625" style="72" customWidth="1"/>
    <col min="10" max="10" width="10.00390625" style="72" customWidth="1"/>
    <col min="11" max="16" width="9.625" style="72" customWidth="1"/>
    <col min="17" max="18" width="9.00390625" style="72" customWidth="1"/>
    <col min="19" max="19" width="15.125" style="72" customWidth="1"/>
    <col min="20" max="20" width="15.25390625" style="72" customWidth="1"/>
    <col min="21" max="21" width="15.875" style="72" customWidth="1"/>
    <col min="22" max="22" width="14.25390625" style="72" customWidth="1"/>
    <col min="23" max="23" width="22.25390625" style="72" customWidth="1"/>
    <col min="24" max="24" width="23.00390625" style="72" customWidth="1"/>
    <col min="25" max="25" width="23.625" style="72" customWidth="1"/>
    <col min="26" max="26" width="10.75390625" style="72" customWidth="1"/>
    <col min="27" max="16384" width="9.00390625" style="72" customWidth="1"/>
  </cols>
  <sheetData>
    <row r="1" spans="1:25" ht="14.25" thickBot="1">
      <c r="A1" s="242" t="s">
        <v>182</v>
      </c>
      <c r="B1" s="205"/>
      <c r="C1" s="205"/>
      <c r="D1" s="205"/>
      <c r="E1" s="205"/>
      <c r="F1" s="205"/>
      <c r="G1" s="242"/>
      <c r="H1" s="205"/>
      <c r="I1" s="205"/>
      <c r="J1" s="205"/>
      <c r="K1" s="187"/>
      <c r="S1" s="141" t="str">
        <f>A13</f>
        <v>2,4-ジクロロフェノール：ヘキサン溶媒・1000ppm　(生データ：24DCP安定性、解析用に並べ替えたデータ：A24DCP-h-h安定性）</v>
      </c>
      <c r="T1" s="142"/>
      <c r="U1" s="142"/>
      <c r="V1" s="142"/>
      <c r="W1" s="142"/>
      <c r="X1" s="155"/>
      <c r="Y1" s="158"/>
    </row>
    <row r="2" spans="1:10" ht="14.25" thickBot="1">
      <c r="A2" s="182" t="s">
        <v>164</v>
      </c>
      <c r="B2" s="183"/>
      <c r="C2" s="183"/>
      <c r="D2" s="183"/>
      <c r="E2" s="183"/>
      <c r="F2" s="183"/>
      <c r="G2" s="183"/>
      <c r="H2" s="183"/>
      <c r="I2" s="183"/>
      <c r="J2" s="184"/>
    </row>
    <row r="3" spans="1:25" ht="14.25" thickBot="1">
      <c r="A3" s="182" t="s">
        <v>160</v>
      </c>
      <c r="B3" s="183"/>
      <c r="C3" s="183"/>
      <c r="D3" s="183"/>
      <c r="E3" s="183"/>
      <c r="F3" s="183"/>
      <c r="G3" s="183"/>
      <c r="H3" s="183"/>
      <c r="I3" s="183"/>
      <c r="J3" s="184"/>
      <c r="S3" s="180" t="str">
        <f>A1</f>
        <v>ファイル名：二段分岐 v.1.5 （二段枝分かれ分析自動計算システム） by Takao Nakagawa &amp; Shigemitsu Shin &lt;2002/04/01&gt;</v>
      </c>
      <c r="T3" s="181"/>
      <c r="U3" s="186"/>
      <c r="V3" s="187"/>
      <c r="W3" s="186"/>
      <c r="X3" s="186"/>
      <c r="Y3" s="187"/>
    </row>
    <row r="4" spans="1:10" ht="14.25" thickBot="1">
      <c r="A4" s="182" t="s">
        <v>161</v>
      </c>
      <c r="B4" s="183"/>
      <c r="C4" s="183"/>
      <c r="D4" s="183"/>
      <c r="E4" s="183"/>
      <c r="F4" s="183"/>
      <c r="G4" s="183"/>
      <c r="H4" s="183"/>
      <c r="I4" s="183"/>
      <c r="J4" s="184"/>
    </row>
    <row r="5" spans="1:25" ht="14.25" thickBot="1">
      <c r="A5" s="182" t="s">
        <v>165</v>
      </c>
      <c r="B5" s="183"/>
      <c r="C5" s="183"/>
      <c r="D5" s="183"/>
      <c r="E5" s="183"/>
      <c r="F5" s="183"/>
      <c r="G5" s="183"/>
      <c r="H5" s="183"/>
      <c r="I5" s="183"/>
      <c r="J5" s="184"/>
      <c r="S5" s="111" t="s">
        <v>92</v>
      </c>
      <c r="T5" s="84"/>
      <c r="U5" s="84"/>
      <c r="V5" s="84"/>
      <c r="W5" s="84"/>
      <c r="X5" s="84"/>
      <c r="Y5" s="84"/>
    </row>
    <row r="6" spans="1:25" ht="14.25" thickBot="1">
      <c r="A6" s="182" t="s">
        <v>162</v>
      </c>
      <c r="B6" s="183"/>
      <c r="C6" s="183"/>
      <c r="D6" s="183"/>
      <c r="E6" s="183"/>
      <c r="F6" s="183"/>
      <c r="G6" s="183"/>
      <c r="H6" s="183"/>
      <c r="I6" s="183"/>
      <c r="J6" s="184"/>
      <c r="S6" s="90" t="s">
        <v>29</v>
      </c>
      <c r="T6" s="91" t="s">
        <v>4</v>
      </c>
      <c r="U6" s="92" t="s">
        <v>7</v>
      </c>
      <c r="V6" s="92" t="s">
        <v>8</v>
      </c>
      <c r="W6" s="92" t="s">
        <v>37</v>
      </c>
      <c r="X6" s="93" t="s">
        <v>38</v>
      </c>
      <c r="Y6" s="94" t="s">
        <v>93</v>
      </c>
    </row>
    <row r="7" spans="1:25" ht="13.5">
      <c r="A7" s="182" t="s">
        <v>163</v>
      </c>
      <c r="B7" s="183"/>
      <c r="C7" s="183"/>
      <c r="D7" s="183"/>
      <c r="E7" s="183"/>
      <c r="F7" s="183"/>
      <c r="G7" s="183"/>
      <c r="H7" s="183"/>
      <c r="I7" s="183"/>
      <c r="J7" s="184"/>
      <c r="S7" s="228" t="str">
        <f>H15</f>
        <v>日間変動</v>
      </c>
      <c r="T7" s="95" t="str">
        <f>"SSp＝"&amp;FIXED(Sheet2!K103,4,TRUE)&amp;""</f>
        <v>SSp＝16.2803</v>
      </c>
      <c r="U7" s="96" t="str">
        <f>"fp＝p-1＝　　　"&amp;FIXED(Sheet2!E123,0,TRUE)&amp;""</f>
        <v>fp＝p-1＝　　　1</v>
      </c>
      <c r="V7" s="96" t="str">
        <f>"MSp＝"&amp;FIXED(Sheet2!D128,4,TRUE)&amp;""</f>
        <v>MSp＝16.2803</v>
      </c>
      <c r="W7" s="97" t="str">
        <f>"Fp＝MSp/MSq＝"&amp;FIXED(Sheet2!D133,4,TRUE)&amp;""</f>
        <v>Fp＝MSp/MSq＝3.0896</v>
      </c>
      <c r="X7" s="97" t="str">
        <f>"FDIST(Fp,fp,fq)＝"&amp;FIXED(Sheet2!K133,4,TRUE)&amp;""</f>
        <v>FDIST(Fp,fp,fq)＝0.1536</v>
      </c>
      <c r="Y7" s="98" t="str">
        <f>"FINV(0.05,fp,fq)＝"&amp;FIXED(Sheet2!H133,4,TRUE)&amp;""</f>
        <v>FINV(0.05,fp,fq)＝7.7086</v>
      </c>
    </row>
    <row r="8" spans="1:25" ht="14.25" thickBot="1">
      <c r="A8" s="235" t="s">
        <v>181</v>
      </c>
      <c r="B8" s="236"/>
      <c r="C8" s="236"/>
      <c r="D8" s="236"/>
      <c r="E8" s="236"/>
      <c r="F8" s="236"/>
      <c r="G8" s="236"/>
      <c r="H8" s="236"/>
      <c r="I8" s="236"/>
      <c r="J8" s="237"/>
      <c r="S8" s="228" t="str">
        <f>H16</f>
        <v>アンプル間変動</v>
      </c>
      <c r="T8" s="99" t="str">
        <f>"SSq＝"&amp;FIXED(Sheet2!K107,4,TRUE)&amp;""</f>
        <v>SSq＝21.0773</v>
      </c>
      <c r="U8" s="96" t="str">
        <f>"fq＝p(q-1)＝   "&amp;FIXED(Sheet2!E124,0,TRUE)&amp;""</f>
        <v>fq＝p(q-1)＝   4</v>
      </c>
      <c r="V8" s="96" t="str">
        <f>"MSq＝"&amp;FIXED(Sheet2!D129,4,TRUE)&amp;""</f>
        <v>MSq＝5.2693</v>
      </c>
      <c r="W8" s="97" t="str">
        <f>"Fq＝MSq/MSe＝"&amp;FIXED(Sheet2!D134,4,TRUE)&amp;""</f>
        <v>Fq＝MSq/MSe＝3.1130</v>
      </c>
      <c r="X8" s="234" t="str">
        <f>"FDIST(Fq,fq,fe)＝"&amp;FIXED(Sheet2!K134,4,TRUE)&amp;""</f>
        <v>FDIST(Fq,fq,fe)＝0.0338</v>
      </c>
      <c r="Y8" s="98" t="str">
        <f>"FINV(0.05,fq,fe)＝"&amp;FIXED(Sheet2!H134,4,TRUE)&amp;""</f>
        <v>FINV(0.05,fq,fe)＝2.7763</v>
      </c>
    </row>
    <row r="9" spans="10:25" ht="15" thickBot="1" thickTop="1">
      <c r="J9" s="85"/>
      <c r="S9" s="229" t="str">
        <f>H17</f>
        <v>測定誤差変動</v>
      </c>
      <c r="T9" s="100" t="str">
        <f>"SSe＝"&amp;FIXED(Sheet2!K120,4,TRUE)&amp;""</f>
        <v>SSe＝40.6240</v>
      </c>
      <c r="U9" s="101" t="str">
        <f>"fn＝pq(n-1)＝"&amp;FIXED(Sheet2!E125,0,TRUE)&amp;""</f>
        <v>fn＝pq(n-1)＝24</v>
      </c>
      <c r="V9" s="101" t="str">
        <f>"MSe＝"&amp;FIXED(Sheet2!D130,4,TRUE)&amp;""</f>
        <v>MSe＝1.6927</v>
      </c>
      <c r="W9" s="101"/>
      <c r="X9" s="101"/>
      <c r="Y9" s="102"/>
    </row>
    <row r="10" spans="19:25" ht="14.25" thickBot="1">
      <c r="S10" s="230" t="s">
        <v>99</v>
      </c>
      <c r="T10" s="103" t="str">
        <f>"SSt＝"&amp;FIXED(Sheet2!L121,4,TRUE)&amp;""</f>
        <v>SSt＝77.9817</v>
      </c>
      <c r="U10" s="101" t="str">
        <f>"ft＝pqn-1＝   "&amp;FIXED(Sheet2!E126,0,TRUE)&amp;""</f>
        <v>ft＝pqn-1＝   29</v>
      </c>
      <c r="V10" s="101" t="str">
        <f>"MSt＝"&amp;FIXED(Sheet2!D131,4,TRUE)&amp;""</f>
        <v>MSt＝2.6890</v>
      </c>
      <c r="W10" s="104"/>
      <c r="X10" s="104"/>
      <c r="Y10" s="102"/>
    </row>
    <row r="11" ht="13.5"/>
    <row r="12" spans="19:23" ht="14.25" thickBot="1">
      <c r="S12" s="85"/>
      <c r="T12" s="85"/>
      <c r="U12" s="85"/>
      <c r="V12" s="85"/>
      <c r="W12" s="85"/>
    </row>
    <row r="13" spans="1:25" s="157" customFormat="1" ht="15" thickBot="1" thickTop="1">
      <c r="A13" s="154" t="s">
        <v>152</v>
      </c>
      <c r="B13" s="150"/>
      <c r="C13" s="150"/>
      <c r="D13" s="150"/>
      <c r="E13" s="150"/>
      <c r="F13" s="150"/>
      <c r="G13" s="150"/>
      <c r="H13" s="150"/>
      <c r="I13" s="150"/>
      <c r="J13" s="151"/>
      <c r="K13" s="151"/>
      <c r="L13" s="152"/>
      <c r="M13" s="153"/>
      <c r="S13" s="105"/>
      <c r="T13" s="86"/>
      <c r="U13" s="86"/>
      <c r="V13" s="86"/>
      <c r="W13" s="86"/>
      <c r="X13" s="72"/>
      <c r="Y13" s="72"/>
    </row>
    <row r="14" spans="1:24" ht="15" thickBot="1" thickTop="1">
      <c r="A14" s="72" t="s">
        <v>98</v>
      </c>
      <c r="D14" s="85"/>
      <c r="G14" s="86"/>
      <c r="H14" s="86"/>
      <c r="I14" s="86"/>
      <c r="N14" s="157"/>
      <c r="O14" s="157"/>
      <c r="P14" s="157"/>
      <c r="Q14" s="157"/>
      <c r="R14" s="157"/>
      <c r="S14" s="188" t="s">
        <v>95</v>
      </c>
      <c r="T14" s="189"/>
      <c r="U14" s="189"/>
      <c r="V14" s="189"/>
      <c r="W14" s="189"/>
      <c r="X14" s="190"/>
    </row>
    <row r="15" spans="1:24" ht="14.25" thickTop="1">
      <c r="A15" s="253" t="s">
        <v>97</v>
      </c>
      <c r="B15" s="254"/>
      <c r="C15" s="255"/>
      <c r="D15" s="139">
        <v>1000</v>
      </c>
      <c r="E15" s="241" t="s">
        <v>166</v>
      </c>
      <c r="F15" s="210"/>
      <c r="G15" s="247" t="s">
        <v>167</v>
      </c>
      <c r="H15" s="256" t="s">
        <v>136</v>
      </c>
      <c r="I15" s="257"/>
      <c r="J15" s="211" t="s">
        <v>168</v>
      </c>
      <c r="K15" s="212">
        <v>2</v>
      </c>
      <c r="L15" s="209"/>
      <c r="M15" s="250" t="s">
        <v>169</v>
      </c>
      <c r="N15" s="213" t="s">
        <v>170</v>
      </c>
      <c r="O15" s="214">
        <v>1</v>
      </c>
      <c r="S15" s="191" t="str">
        <f>H15&amp;"  Vp =σp 2 = (MSp-MSq）ｎq ="</f>
        <v>日間変動  Vp =σp 2 = (MSp-MSq）ｎq =</v>
      </c>
      <c r="T15" s="106"/>
      <c r="U15" s="106"/>
      <c r="V15" s="106"/>
      <c r="W15" s="110">
        <f>Sheet2!G137</f>
        <v>0.7340666666667357</v>
      </c>
      <c r="X15" s="192"/>
    </row>
    <row r="16" spans="1:24" ht="13.5">
      <c r="A16" s="258" t="s">
        <v>171</v>
      </c>
      <c r="B16" s="259"/>
      <c r="C16" s="260"/>
      <c r="D16" s="215">
        <v>0.072</v>
      </c>
      <c r="E16" s="216" t="s">
        <v>172</v>
      </c>
      <c r="F16" s="210"/>
      <c r="G16" s="248"/>
      <c r="H16" s="261" t="s">
        <v>137</v>
      </c>
      <c r="I16" s="262"/>
      <c r="J16" s="217" t="s">
        <v>173</v>
      </c>
      <c r="K16" s="218">
        <v>3</v>
      </c>
      <c r="L16" s="209"/>
      <c r="M16" s="251"/>
      <c r="N16" s="219" t="s">
        <v>174</v>
      </c>
      <c r="O16" s="220">
        <v>1</v>
      </c>
      <c r="S16" s="191" t="str">
        <f>H16&amp;"  Vq =σq2 = (MSq-MSe)/n ="</f>
        <v>アンプル間変動  Vq =σq2 = (MSq-MSe)/n =</v>
      </c>
      <c r="T16" s="106"/>
      <c r="U16" s="106"/>
      <c r="V16" s="106"/>
      <c r="W16" s="110">
        <f>Sheet2!G138</f>
        <v>0.715333333333237</v>
      </c>
      <c r="X16" s="192"/>
    </row>
    <row r="17" spans="1:24" ht="14.25" thickBot="1">
      <c r="A17" s="263" t="s">
        <v>175</v>
      </c>
      <c r="B17" s="264"/>
      <c r="C17" s="265"/>
      <c r="D17" s="140">
        <v>100</v>
      </c>
      <c r="E17" s="221" t="s">
        <v>176</v>
      </c>
      <c r="F17" s="210"/>
      <c r="G17" s="249"/>
      <c r="H17" s="266" t="s">
        <v>138</v>
      </c>
      <c r="I17" s="267"/>
      <c r="J17" s="222" t="s">
        <v>177</v>
      </c>
      <c r="K17" s="223">
        <v>5</v>
      </c>
      <c r="L17" s="209"/>
      <c r="M17" s="252"/>
      <c r="N17" s="224" t="s">
        <v>178</v>
      </c>
      <c r="O17" s="225">
        <v>3</v>
      </c>
      <c r="S17" s="191" t="str">
        <f>H17&amp;"  Ve =σe2 = MSe ="</f>
        <v>測定誤差変動  Ve =σe2 = MSe =</v>
      </c>
      <c r="T17" s="106"/>
      <c r="U17" s="106"/>
      <c r="V17" s="106"/>
      <c r="W17" s="110">
        <f>Sheet2!G139</f>
        <v>1.6926666666666514</v>
      </c>
      <c r="X17" s="192"/>
    </row>
    <row r="18" spans="1:24" ht="14.25" thickTop="1">
      <c r="A18" s="86"/>
      <c r="B18" s="86"/>
      <c r="C18" s="86"/>
      <c r="D18" s="86"/>
      <c r="E18" s="208"/>
      <c r="F18" s="210"/>
      <c r="G18" s="226"/>
      <c r="H18" s="246"/>
      <c r="I18" s="246"/>
      <c r="J18" s="209"/>
      <c r="K18" s="88"/>
      <c r="L18" s="209"/>
      <c r="M18" s="227"/>
      <c r="N18" s="209"/>
      <c r="O18" s="207"/>
      <c r="P18" s="86"/>
      <c r="S18" s="193"/>
      <c r="T18" s="106"/>
      <c r="U18" s="106"/>
      <c r="V18" s="106"/>
      <c r="W18" s="110"/>
      <c r="X18" s="192"/>
    </row>
    <row r="19" spans="1:25" ht="14.25" thickBot="1">
      <c r="A19" s="185"/>
      <c r="B19" s="185"/>
      <c r="C19" s="86"/>
      <c r="G19" s="86"/>
      <c r="H19" s="86"/>
      <c r="I19" s="86"/>
      <c r="J19" s="86"/>
      <c r="K19" s="86"/>
      <c r="S19" s="191" t="str">
        <f>"jcss校正時の値付けの標準不確かさ（ただし、p' = "&amp;O15&amp;", q' = "&amp;O16&amp;", n' = "&amp;O17&amp;" とする）"</f>
        <v>jcss校正時の値付けの標準不確かさ（ただし、p' = 1, q' = 1, n' = 3 とする）</v>
      </c>
      <c r="T19" s="106"/>
      <c r="U19" s="106"/>
      <c r="V19" s="106"/>
      <c r="W19" s="110"/>
      <c r="X19" s="194" t="s">
        <v>100</v>
      </c>
      <c r="Y19" s="72" t="s">
        <v>96</v>
      </c>
    </row>
    <row r="20" spans="1:24" ht="15" thickBot="1" thickTop="1">
      <c r="A20" s="80" t="s">
        <v>150</v>
      </c>
      <c r="B20" s="243">
        <v>1</v>
      </c>
      <c r="C20" s="244"/>
      <c r="D20" s="244"/>
      <c r="E20" s="244"/>
      <c r="F20" s="245"/>
      <c r="G20" s="243">
        <v>2</v>
      </c>
      <c r="H20" s="244"/>
      <c r="I20" s="244"/>
      <c r="J20" s="244"/>
      <c r="K20" s="245"/>
      <c r="L20" s="243">
        <v>3</v>
      </c>
      <c r="M20" s="244"/>
      <c r="N20" s="244"/>
      <c r="O20" s="244"/>
      <c r="P20" s="245"/>
      <c r="S20" s="195" t="str">
        <f>H15&amp;"の標準不確かさ  up = √(σp2/p') ="</f>
        <v>日間変動の標準不確かさ  up = √(σp2/p') =</v>
      </c>
      <c r="T20" s="106"/>
      <c r="U20" s="106"/>
      <c r="V20" s="106"/>
      <c r="W20" s="110">
        <f>Sheet2!G142</f>
        <v>0.8567769060068879</v>
      </c>
      <c r="X20" s="196">
        <f>Sheet2!I142</f>
        <v>0.08567769060068879</v>
      </c>
    </row>
    <row r="21" spans="1:24" ht="15" thickBot="1" thickTop="1">
      <c r="A21" s="80" t="s">
        <v>149</v>
      </c>
      <c r="B21" s="80">
        <v>1</v>
      </c>
      <c r="C21" s="83">
        <v>2</v>
      </c>
      <c r="D21" s="83">
        <v>3</v>
      </c>
      <c r="E21" s="83">
        <v>4</v>
      </c>
      <c r="F21" s="82">
        <v>5</v>
      </c>
      <c r="G21" s="81">
        <v>1</v>
      </c>
      <c r="H21" s="83">
        <v>2</v>
      </c>
      <c r="I21" s="83">
        <v>3</v>
      </c>
      <c r="J21" s="83">
        <v>4</v>
      </c>
      <c r="K21" s="82">
        <v>5</v>
      </c>
      <c r="L21" s="81">
        <v>1</v>
      </c>
      <c r="M21" s="83">
        <v>2</v>
      </c>
      <c r="N21" s="83">
        <v>3</v>
      </c>
      <c r="O21" s="83">
        <v>4</v>
      </c>
      <c r="P21" s="82">
        <v>5</v>
      </c>
      <c r="S21" s="193" t="str">
        <f>H16&amp;"の標準不確かさ  uq = √(σq2/q'p') ="</f>
        <v>アンプル間変動の標準不確かさ  uq = √(σq2/q'p') =</v>
      </c>
      <c r="T21" s="106"/>
      <c r="U21" s="106"/>
      <c r="V21" s="106"/>
      <c r="W21" s="110">
        <f>Sheet2!G143</f>
        <v>0.8457738074291713</v>
      </c>
      <c r="X21" s="196">
        <f>Sheet2!I143</f>
        <v>0.08457738074291714</v>
      </c>
    </row>
    <row r="22" spans="1:24" ht="14.25" thickTop="1">
      <c r="A22" s="78">
        <v>1</v>
      </c>
      <c r="B22" s="24">
        <v>1001.5</v>
      </c>
      <c r="C22" s="25">
        <v>998.7</v>
      </c>
      <c r="D22" s="25">
        <v>997.9</v>
      </c>
      <c r="E22" s="25"/>
      <c r="F22" s="26"/>
      <c r="G22" s="27">
        <v>1001.3</v>
      </c>
      <c r="H22" s="28">
        <v>1000.1</v>
      </c>
      <c r="I22" s="28">
        <v>1001.4</v>
      </c>
      <c r="J22" s="28"/>
      <c r="K22" s="21"/>
      <c r="L22" s="22"/>
      <c r="M22" s="23"/>
      <c r="N22" s="23"/>
      <c r="O22" s="23"/>
      <c r="P22" s="16"/>
      <c r="Q22" s="74"/>
      <c r="R22" s="74"/>
      <c r="S22" s="193" t="str">
        <f>H17&amp;"の標準不確かさ  ue = √(σe2/n'q'p') ="</f>
        <v>測定誤差変動の標準不確かさ  ue = √(σe2/n'q'p') =</v>
      </c>
      <c r="T22" s="106"/>
      <c r="U22" s="106"/>
      <c r="V22" s="106"/>
      <c r="W22" s="110">
        <f>Sheet2!G144</f>
        <v>0.7511472706614977</v>
      </c>
      <c r="X22" s="196">
        <f>Sheet2!I144</f>
        <v>0.07511472706614976</v>
      </c>
    </row>
    <row r="23" spans="1:24" ht="13.5">
      <c r="A23" s="79">
        <v>2</v>
      </c>
      <c r="B23" s="17">
        <v>998.2</v>
      </c>
      <c r="C23" s="18">
        <v>1001.3</v>
      </c>
      <c r="D23" s="18">
        <v>999.9</v>
      </c>
      <c r="E23" s="18"/>
      <c r="F23" s="19"/>
      <c r="G23" s="20">
        <v>1001.9</v>
      </c>
      <c r="H23" s="29">
        <v>1002</v>
      </c>
      <c r="I23" s="29">
        <v>1001.7</v>
      </c>
      <c r="J23" s="29"/>
      <c r="K23" s="30"/>
      <c r="L23" s="31"/>
      <c r="M23" s="32"/>
      <c r="N23" s="32"/>
      <c r="O23" s="32"/>
      <c r="P23" s="33"/>
      <c r="Q23" s="74"/>
      <c r="R23" s="74"/>
      <c r="S23" s="193"/>
      <c r="T23" s="106"/>
      <c r="U23" s="106"/>
      <c r="V23" s="106"/>
      <c r="W23" s="110"/>
      <c r="X23" s="196"/>
    </row>
    <row r="24" spans="1:24" ht="13.5">
      <c r="A24" s="79">
        <v>3</v>
      </c>
      <c r="B24" s="17">
        <v>1003.1</v>
      </c>
      <c r="C24" s="18">
        <v>1000.3</v>
      </c>
      <c r="D24" s="18">
        <v>996.7</v>
      </c>
      <c r="E24" s="18"/>
      <c r="F24" s="19"/>
      <c r="G24" s="20">
        <v>1001.4</v>
      </c>
      <c r="H24" s="29">
        <v>1001</v>
      </c>
      <c r="I24" s="29">
        <v>1000.8</v>
      </c>
      <c r="J24" s="29"/>
      <c r="K24" s="30"/>
      <c r="L24" s="31"/>
      <c r="M24" s="32"/>
      <c r="N24" s="32"/>
      <c r="O24" s="32"/>
      <c r="P24" s="33"/>
      <c r="Q24" s="73"/>
      <c r="R24" s="73"/>
      <c r="S24" s="193" t="s">
        <v>139</v>
      </c>
      <c r="T24" s="108"/>
      <c r="U24" s="108"/>
      <c r="V24" s="108"/>
      <c r="W24" s="109"/>
      <c r="X24" s="196">
        <f>Sheet2!I146</f>
        <v>0.072</v>
      </c>
    </row>
    <row r="25" spans="1:24" ht="13.5">
      <c r="A25" s="79">
        <v>4</v>
      </c>
      <c r="B25" s="17">
        <v>1000.6</v>
      </c>
      <c r="C25" s="18">
        <v>1002</v>
      </c>
      <c r="D25" s="18">
        <v>999.6</v>
      </c>
      <c r="E25" s="18"/>
      <c r="F25" s="19"/>
      <c r="G25" s="20">
        <v>1002.1</v>
      </c>
      <c r="H25" s="29">
        <v>1000.1</v>
      </c>
      <c r="I25" s="29">
        <v>1001.9</v>
      </c>
      <c r="J25" s="29"/>
      <c r="K25" s="30"/>
      <c r="L25" s="31"/>
      <c r="M25" s="32"/>
      <c r="N25" s="32"/>
      <c r="O25" s="32"/>
      <c r="P25" s="33"/>
      <c r="S25" s="193" t="s">
        <v>180</v>
      </c>
      <c r="T25" s="108"/>
      <c r="U25" s="108"/>
      <c r="V25" s="108"/>
      <c r="W25" s="109"/>
      <c r="X25" s="196">
        <f>Sheet2!I147</f>
        <v>0.002886751345948129</v>
      </c>
    </row>
    <row r="26" spans="1:24" ht="13.5">
      <c r="A26" s="78">
        <v>5</v>
      </c>
      <c r="B26" s="24">
        <v>998</v>
      </c>
      <c r="C26" s="25">
        <v>1000.9</v>
      </c>
      <c r="D26" s="25">
        <v>996.5</v>
      </c>
      <c r="E26" s="25"/>
      <c r="F26" s="26"/>
      <c r="G26" s="27">
        <v>1000.8</v>
      </c>
      <c r="H26" s="28">
        <v>999.7</v>
      </c>
      <c r="I26" s="28">
        <v>1001.1</v>
      </c>
      <c r="J26" s="28"/>
      <c r="K26" s="21"/>
      <c r="L26" s="22"/>
      <c r="M26" s="23"/>
      <c r="N26" s="23"/>
      <c r="O26" s="23"/>
      <c r="P26" s="16"/>
      <c r="S26" s="193"/>
      <c r="T26" s="106"/>
      <c r="U26" s="106"/>
      <c r="V26" s="106"/>
      <c r="W26" s="107"/>
      <c r="X26" s="196"/>
    </row>
    <row r="27" spans="1:24" ht="13.5">
      <c r="A27" s="79">
        <v>6</v>
      </c>
      <c r="B27" s="17"/>
      <c r="C27" s="18"/>
      <c r="D27" s="18"/>
      <c r="E27" s="18"/>
      <c r="F27" s="19"/>
      <c r="G27" s="20"/>
      <c r="H27" s="29"/>
      <c r="I27" s="29"/>
      <c r="J27" s="29"/>
      <c r="K27" s="30"/>
      <c r="L27" s="31"/>
      <c r="M27" s="32"/>
      <c r="N27" s="32"/>
      <c r="O27" s="32"/>
      <c r="P27" s="33"/>
      <c r="S27" s="193" t="s">
        <v>140</v>
      </c>
      <c r="T27" s="106"/>
      <c r="U27" s="106"/>
      <c r="V27" s="106"/>
      <c r="W27" s="107"/>
      <c r="X27" s="196">
        <f>Sheet2!I149</f>
        <v>0.1591494755114048</v>
      </c>
    </row>
    <row r="28" spans="1:24" ht="14.25" thickBot="1">
      <c r="A28" s="78">
        <v>7</v>
      </c>
      <c r="B28" s="17"/>
      <c r="C28" s="18"/>
      <c r="D28" s="18"/>
      <c r="E28" s="18"/>
      <c r="F28" s="19"/>
      <c r="G28" s="20"/>
      <c r="H28" s="29"/>
      <c r="I28" s="29"/>
      <c r="J28" s="29"/>
      <c r="K28" s="30"/>
      <c r="L28" s="31"/>
      <c r="M28" s="32"/>
      <c r="N28" s="32"/>
      <c r="O28" s="32"/>
      <c r="P28" s="33"/>
      <c r="S28" s="197" t="s">
        <v>141</v>
      </c>
      <c r="T28" s="198"/>
      <c r="U28" s="198"/>
      <c r="V28" s="198"/>
      <c r="W28" s="199"/>
      <c r="X28" s="200">
        <f>Sheet2!I150</f>
        <v>0.32</v>
      </c>
    </row>
    <row r="29" spans="1:16" ht="13.5">
      <c r="A29" s="79">
        <v>8</v>
      </c>
      <c r="B29" s="17"/>
      <c r="C29" s="18"/>
      <c r="D29" s="18"/>
      <c r="E29" s="18"/>
      <c r="F29" s="19"/>
      <c r="G29" s="20"/>
      <c r="H29" s="29"/>
      <c r="I29" s="29"/>
      <c r="J29" s="29"/>
      <c r="K29" s="30"/>
      <c r="L29" s="31"/>
      <c r="M29" s="32"/>
      <c r="N29" s="32"/>
      <c r="O29" s="32"/>
      <c r="P29" s="33"/>
    </row>
    <row r="30" spans="1:20" ht="13.5">
      <c r="A30" s="79">
        <v>9</v>
      </c>
      <c r="B30" s="17"/>
      <c r="C30" s="18"/>
      <c r="D30" s="18"/>
      <c r="E30" s="18"/>
      <c r="F30" s="19"/>
      <c r="G30" s="20"/>
      <c r="H30" s="29"/>
      <c r="I30" s="29"/>
      <c r="J30" s="29"/>
      <c r="K30" s="30"/>
      <c r="L30" s="31"/>
      <c r="M30" s="32"/>
      <c r="N30" s="32"/>
      <c r="O30" s="32"/>
      <c r="P30" s="33"/>
      <c r="S30" s="77"/>
      <c r="T30"/>
    </row>
    <row r="31" spans="1:20" ht="14.25" thickBot="1">
      <c r="A31" s="75">
        <v>10</v>
      </c>
      <c r="B31" s="34"/>
      <c r="C31" s="35"/>
      <c r="D31" s="35"/>
      <c r="E31" s="35"/>
      <c r="F31" s="36"/>
      <c r="G31" s="37"/>
      <c r="H31" s="38"/>
      <c r="I31" s="38"/>
      <c r="J31" s="38"/>
      <c r="K31" s="39"/>
      <c r="L31" s="40"/>
      <c r="M31" s="41"/>
      <c r="N31" s="41"/>
      <c r="O31" s="41"/>
      <c r="P31" s="42"/>
      <c r="T31"/>
    </row>
    <row r="32" ht="14.25" thickTop="1">
      <c r="A32" s="73"/>
    </row>
    <row r="33" spans="1:20" ht="13.5">
      <c r="A33" s="73"/>
      <c r="T33"/>
    </row>
    <row r="34" spans="1:20" ht="13.5">
      <c r="A34" s="73"/>
      <c r="T34"/>
    </row>
    <row r="35" ht="14.25" thickBot="1">
      <c r="T35"/>
    </row>
    <row r="36" spans="1:20" ht="15" thickBot="1" thickTop="1">
      <c r="A36" s="80" t="s">
        <v>150</v>
      </c>
      <c r="B36" s="243">
        <v>4</v>
      </c>
      <c r="C36" s="244"/>
      <c r="D36" s="244"/>
      <c r="E36" s="244"/>
      <c r="F36" s="245"/>
      <c r="G36" s="243">
        <v>5</v>
      </c>
      <c r="H36" s="244"/>
      <c r="I36" s="244"/>
      <c r="J36" s="244"/>
      <c r="K36" s="245"/>
      <c r="L36" s="243">
        <v>6</v>
      </c>
      <c r="M36" s="244"/>
      <c r="N36" s="244"/>
      <c r="O36" s="244"/>
      <c r="P36" s="245"/>
      <c r="T36"/>
    </row>
    <row r="37" spans="1:16" ht="15" thickBot="1" thickTop="1">
      <c r="A37" s="80" t="s">
        <v>149</v>
      </c>
      <c r="B37" s="80">
        <v>1</v>
      </c>
      <c r="C37" s="83">
        <v>2</v>
      </c>
      <c r="D37" s="83">
        <v>3</v>
      </c>
      <c r="E37" s="83">
        <v>4</v>
      </c>
      <c r="F37" s="82">
        <v>5</v>
      </c>
      <c r="G37" s="81">
        <v>1</v>
      </c>
      <c r="H37" s="83">
        <v>2</v>
      </c>
      <c r="I37" s="83">
        <v>3</v>
      </c>
      <c r="J37" s="83">
        <v>4</v>
      </c>
      <c r="K37" s="82">
        <v>5</v>
      </c>
      <c r="L37" s="81">
        <v>1</v>
      </c>
      <c r="M37" s="83">
        <v>2</v>
      </c>
      <c r="N37" s="83">
        <v>3</v>
      </c>
      <c r="O37" s="83">
        <v>4</v>
      </c>
      <c r="P37" s="82">
        <v>5</v>
      </c>
    </row>
    <row r="38" spans="1:16" ht="14.25" thickTop="1">
      <c r="A38" s="78">
        <v>1</v>
      </c>
      <c r="B38" s="43"/>
      <c r="C38" s="44"/>
      <c r="D38" s="44"/>
      <c r="E38" s="44"/>
      <c r="F38" s="45"/>
      <c r="G38" s="46"/>
      <c r="H38" s="47"/>
      <c r="I38" s="47"/>
      <c r="J38" s="47"/>
      <c r="K38" s="48"/>
      <c r="L38" s="49"/>
      <c r="M38" s="50"/>
      <c r="N38" s="50"/>
      <c r="O38" s="50"/>
      <c r="P38" s="51"/>
    </row>
    <row r="39" spans="1:18" ht="13.5">
      <c r="A39" s="79">
        <v>2</v>
      </c>
      <c r="B39" s="52"/>
      <c r="C39" s="53"/>
      <c r="D39" s="53"/>
      <c r="E39" s="53"/>
      <c r="F39" s="54"/>
      <c r="G39" s="55"/>
      <c r="H39" s="56"/>
      <c r="I39" s="56"/>
      <c r="J39" s="56"/>
      <c r="K39" s="57"/>
      <c r="L39" s="58"/>
      <c r="M39" s="59"/>
      <c r="N39" s="59"/>
      <c r="O39" s="59"/>
      <c r="P39" s="60"/>
      <c r="Q39" s="76"/>
      <c r="R39" s="76"/>
    </row>
    <row r="40" spans="1:16" ht="13.5">
      <c r="A40" s="79">
        <v>3</v>
      </c>
      <c r="B40" s="52"/>
      <c r="C40" s="53"/>
      <c r="D40" s="53"/>
      <c r="E40" s="53"/>
      <c r="F40" s="54"/>
      <c r="G40" s="55"/>
      <c r="H40" s="56"/>
      <c r="I40" s="56"/>
      <c r="J40" s="56"/>
      <c r="K40" s="57"/>
      <c r="L40" s="58"/>
      <c r="M40" s="59"/>
      <c r="N40" s="59"/>
      <c r="O40" s="59"/>
      <c r="P40" s="60"/>
    </row>
    <row r="41" spans="1:16" ht="13.5">
      <c r="A41" s="79">
        <v>4</v>
      </c>
      <c r="B41" s="52"/>
      <c r="C41" s="53"/>
      <c r="D41" s="53"/>
      <c r="E41" s="53"/>
      <c r="F41" s="54"/>
      <c r="G41" s="55"/>
      <c r="H41" s="56"/>
      <c r="I41" s="56"/>
      <c r="J41" s="56"/>
      <c r="K41" s="57"/>
      <c r="L41" s="58"/>
      <c r="M41" s="59"/>
      <c r="N41" s="59"/>
      <c r="O41" s="59"/>
      <c r="P41" s="60"/>
    </row>
    <row r="42" spans="1:16" ht="13.5">
      <c r="A42" s="78">
        <v>5</v>
      </c>
      <c r="B42" s="52"/>
      <c r="C42" s="53"/>
      <c r="D42" s="53"/>
      <c r="E42" s="53"/>
      <c r="F42" s="54"/>
      <c r="G42" s="46"/>
      <c r="H42" s="47"/>
      <c r="I42" s="47"/>
      <c r="J42" s="47"/>
      <c r="K42" s="48"/>
      <c r="L42" s="49"/>
      <c r="M42" s="50"/>
      <c r="N42" s="50"/>
      <c r="O42" s="50"/>
      <c r="P42" s="51"/>
    </row>
    <row r="43" spans="1:16" ht="13.5">
      <c r="A43" s="79">
        <v>6</v>
      </c>
      <c r="B43" s="52"/>
      <c r="C43" s="53"/>
      <c r="D43" s="53"/>
      <c r="E43" s="53"/>
      <c r="F43" s="54"/>
      <c r="G43" s="55"/>
      <c r="H43" s="56"/>
      <c r="I43" s="56"/>
      <c r="J43" s="56"/>
      <c r="K43" s="57"/>
      <c r="L43" s="58"/>
      <c r="M43" s="59"/>
      <c r="N43" s="59"/>
      <c r="O43" s="59"/>
      <c r="P43" s="60"/>
    </row>
    <row r="44" spans="1:16" ht="13.5">
      <c r="A44" s="78">
        <v>7</v>
      </c>
      <c r="B44" s="52"/>
      <c r="C44" s="53"/>
      <c r="D44" s="53"/>
      <c r="E44" s="53"/>
      <c r="F44" s="54"/>
      <c r="G44" s="55"/>
      <c r="H44" s="56"/>
      <c r="I44" s="56"/>
      <c r="J44" s="56"/>
      <c r="K44" s="57"/>
      <c r="L44" s="58"/>
      <c r="M44" s="59"/>
      <c r="N44" s="59"/>
      <c r="O44" s="59"/>
      <c r="P44" s="60"/>
    </row>
    <row r="45" spans="1:16" ht="13.5">
      <c r="A45" s="79">
        <v>8</v>
      </c>
      <c r="B45" s="52"/>
      <c r="C45" s="53"/>
      <c r="D45" s="53"/>
      <c r="E45" s="53"/>
      <c r="F45" s="54"/>
      <c r="G45" s="55"/>
      <c r="H45" s="56"/>
      <c r="I45" s="56"/>
      <c r="J45" s="56"/>
      <c r="K45" s="57"/>
      <c r="L45" s="58"/>
      <c r="M45" s="59"/>
      <c r="N45" s="59"/>
      <c r="O45" s="59"/>
      <c r="P45" s="60"/>
    </row>
    <row r="46" spans="1:16" ht="13.5">
      <c r="A46" s="79">
        <v>9</v>
      </c>
      <c r="B46" s="52"/>
      <c r="C46" s="53"/>
      <c r="D46" s="53"/>
      <c r="E46" s="53"/>
      <c r="F46" s="54"/>
      <c r="G46" s="61"/>
      <c r="H46" s="56"/>
      <c r="I46" s="56"/>
      <c r="J46" s="56"/>
      <c r="K46" s="62"/>
      <c r="L46" s="58"/>
      <c r="M46" s="59"/>
      <c r="N46" s="59"/>
      <c r="O46" s="59"/>
      <c r="P46" s="60"/>
    </row>
    <row r="47" spans="1:16" ht="14.25" thickBot="1">
      <c r="A47" s="75">
        <v>10</v>
      </c>
      <c r="B47" s="63"/>
      <c r="C47" s="64"/>
      <c r="D47" s="64"/>
      <c r="E47" s="64"/>
      <c r="F47" s="65"/>
      <c r="G47" s="66"/>
      <c r="H47" s="67"/>
      <c r="I47" s="67"/>
      <c r="J47" s="67"/>
      <c r="K47" s="68"/>
      <c r="L47" s="69"/>
      <c r="M47" s="70"/>
      <c r="N47" s="70"/>
      <c r="O47" s="70"/>
      <c r="P47" s="71"/>
    </row>
    <row r="48" ht="14.25" thickTop="1">
      <c r="A48" s="73"/>
    </row>
    <row r="79" ht="13.5">
      <c r="X79" s="232"/>
    </row>
    <row r="104" ht="15" customHeight="1"/>
    <row r="128" ht="12.75" customHeight="1" hidden="1"/>
    <row r="133" spans="11:24" ht="13.5">
      <c r="K133" s="85"/>
      <c r="X133" s="232"/>
    </row>
    <row r="134" spans="11:24" ht="13.5">
      <c r="K134" s="85"/>
      <c r="X134" s="232"/>
    </row>
  </sheetData>
  <sheetProtection password="C7CA" sheet="1" objects="1" scenarios="1"/>
  <mergeCells count="15">
    <mergeCell ref="H18:I18"/>
    <mergeCell ref="G15:G17"/>
    <mergeCell ref="M15:M17"/>
    <mergeCell ref="A15:C15"/>
    <mergeCell ref="H15:I15"/>
    <mergeCell ref="A16:C16"/>
    <mergeCell ref="H16:I16"/>
    <mergeCell ref="A17:C17"/>
    <mergeCell ref="H17:I17"/>
    <mergeCell ref="B36:F36"/>
    <mergeCell ref="G36:K36"/>
    <mergeCell ref="L36:P36"/>
    <mergeCell ref="B20:F20"/>
    <mergeCell ref="G20:K20"/>
    <mergeCell ref="L20:P20"/>
  </mergeCells>
  <printOptions/>
  <pageMargins left="0.75" right="0.75" top="1" bottom="1" header="0.512" footer="0.512"/>
  <pageSetup horizontalDpi="1200" verticalDpi="1200" orientation="landscape" paperSize="9" scale="66" r:id="rId2"/>
  <colBreaks count="1" manualBreakCount="1">
    <brk id="17" min="12" max="4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195"/>
  <sheetViews>
    <sheetView tabSelected="1" workbookViewId="0" topLeftCell="A1">
      <selection activeCell="K9" sqref="K9"/>
    </sheetView>
  </sheetViews>
  <sheetFormatPr defaultColWidth="9.00390625" defaultRowHeight="13.5"/>
  <cols>
    <col min="8" max="8" width="9.375" style="0" customWidth="1"/>
    <col min="11" max="11" width="13.125" style="0" customWidth="1"/>
    <col min="12" max="12" width="12.875" style="0" bestFit="1" customWidth="1"/>
    <col min="17" max="17" width="9.50390625" style="0" bestFit="1" customWidth="1"/>
    <col min="18" max="18" width="10.375" style="0" customWidth="1"/>
    <col min="32" max="32" width="11.00390625" style="0" bestFit="1" customWidth="1"/>
  </cols>
  <sheetData>
    <row r="1" spans="1:13" ht="14.25" thickBot="1">
      <c r="A1" s="143" t="str">
        <f>Sheet1!A13</f>
        <v>2,4-ジクロロフェノール：ヘキサン溶媒・1000ppm　(生データ：24DCP安定性、解析用に並べ替えたデータ：A24DCP-h-h安定性）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6"/>
    </row>
    <row r="2" spans="1:11" ht="14.25" thickBot="1">
      <c r="A2" s="202" t="str">
        <f>Sheet1!A1</f>
        <v>ファイル名：二段分岐 v.1.5 （二段枝分かれ分析自動計算システム） by Takao Nakagawa &amp; Shigemitsu Shin &lt;2002/04/01&gt;</v>
      </c>
      <c r="B2" s="203"/>
      <c r="C2" s="204"/>
      <c r="D2" s="204"/>
      <c r="E2" s="205"/>
      <c r="F2" s="206"/>
      <c r="G2" s="205"/>
      <c r="H2" s="205"/>
      <c r="I2" s="205"/>
      <c r="J2" s="205"/>
      <c r="K2" s="206"/>
    </row>
    <row r="3" spans="1:31" ht="15.75" thickBot="1" thickTop="1">
      <c r="A3" s="201" t="s">
        <v>150</v>
      </c>
      <c r="B3" s="270">
        <v>1</v>
      </c>
      <c r="C3" s="270"/>
      <c r="D3" s="270"/>
      <c r="E3" s="270"/>
      <c r="F3" s="270"/>
      <c r="G3" s="238">
        <v>2</v>
      </c>
      <c r="H3" s="238"/>
      <c r="I3" s="238"/>
      <c r="J3" s="238"/>
      <c r="K3" s="238"/>
      <c r="L3" s="239">
        <v>3</v>
      </c>
      <c r="M3" s="239"/>
      <c r="N3" s="239"/>
      <c r="O3" s="239"/>
      <c r="P3" s="239"/>
      <c r="Q3" s="240">
        <v>4</v>
      </c>
      <c r="R3" s="240"/>
      <c r="S3" s="240"/>
      <c r="T3" s="240"/>
      <c r="U3" s="240"/>
      <c r="V3" s="268">
        <v>5</v>
      </c>
      <c r="W3" s="268"/>
      <c r="X3" s="268"/>
      <c r="Y3" s="268"/>
      <c r="Z3" s="268"/>
      <c r="AA3" s="269">
        <v>6</v>
      </c>
      <c r="AB3" s="269"/>
      <c r="AC3" s="269"/>
      <c r="AD3" s="269"/>
      <c r="AE3" s="269"/>
    </row>
    <row r="4" spans="1:31" ht="15.75" thickBot="1" thickTop="1">
      <c r="A4" s="119" t="s">
        <v>149</v>
      </c>
      <c r="B4" s="120">
        <v>1</v>
      </c>
      <c r="C4" s="120">
        <v>2</v>
      </c>
      <c r="D4" s="120">
        <v>3</v>
      </c>
      <c r="E4" s="120">
        <v>4</v>
      </c>
      <c r="F4" s="120">
        <v>5</v>
      </c>
      <c r="G4" s="121">
        <v>1</v>
      </c>
      <c r="H4" s="121">
        <v>2</v>
      </c>
      <c r="I4" s="121">
        <v>3</v>
      </c>
      <c r="J4" s="121">
        <v>4</v>
      </c>
      <c r="K4" s="121">
        <v>5</v>
      </c>
      <c r="L4" s="122">
        <v>1</v>
      </c>
      <c r="M4" s="122">
        <v>2</v>
      </c>
      <c r="N4" s="122">
        <v>3</v>
      </c>
      <c r="O4" s="122">
        <v>4</v>
      </c>
      <c r="P4" s="122">
        <v>5</v>
      </c>
      <c r="Q4" s="123">
        <v>1</v>
      </c>
      <c r="R4" s="123">
        <v>2</v>
      </c>
      <c r="S4" s="123">
        <v>3</v>
      </c>
      <c r="T4" s="123">
        <v>4</v>
      </c>
      <c r="U4" s="123">
        <v>5</v>
      </c>
      <c r="V4" s="124">
        <v>1</v>
      </c>
      <c r="W4" s="124">
        <v>2</v>
      </c>
      <c r="X4" s="124">
        <v>3</v>
      </c>
      <c r="Y4" s="124">
        <v>4</v>
      </c>
      <c r="Z4" s="124">
        <v>5</v>
      </c>
      <c r="AA4" s="125">
        <v>1</v>
      </c>
      <c r="AB4" s="125">
        <v>2</v>
      </c>
      <c r="AC4" s="125">
        <v>3</v>
      </c>
      <c r="AD4" s="125">
        <v>4</v>
      </c>
      <c r="AE4" s="125">
        <v>5</v>
      </c>
    </row>
    <row r="5" spans="1:31" ht="14.25" thickTop="1">
      <c r="A5" s="10" t="s">
        <v>1</v>
      </c>
      <c r="B5">
        <f>SUM(Sheet1!B22:B31)</f>
        <v>5001.4</v>
      </c>
      <c r="C5">
        <f>SUM(Sheet1!C22:C31)</f>
        <v>5003.2</v>
      </c>
      <c r="D5">
        <f>SUM(Sheet1!D22:D31)</f>
        <v>4990.6</v>
      </c>
      <c r="E5">
        <f>SUM(Sheet1!E22:E31)</f>
        <v>0</v>
      </c>
      <c r="F5">
        <f>SUM(Sheet1!F22:F31)</f>
        <v>0</v>
      </c>
      <c r="G5">
        <f>SUM(Sheet1!G22:G31)</f>
        <v>5007.5</v>
      </c>
      <c r="H5">
        <f>SUM(Sheet1!H22:H31)</f>
        <v>5002.9</v>
      </c>
      <c r="I5">
        <f>SUM(Sheet1!I22:I31)</f>
        <v>5006.9</v>
      </c>
      <c r="J5">
        <f>SUM(Sheet1!J22:J31)</f>
        <v>0</v>
      </c>
      <c r="K5">
        <f>SUM(Sheet1!K22:K31)</f>
        <v>0</v>
      </c>
      <c r="L5">
        <f>SUM(Sheet1!L22:L31)</f>
        <v>0</v>
      </c>
      <c r="M5">
        <f>SUM(Sheet1!M22:M31)</f>
        <v>0</v>
      </c>
      <c r="N5">
        <f>SUM(Sheet1!N22:N31)</f>
        <v>0</v>
      </c>
      <c r="O5">
        <f>SUM(Sheet1!O22:O31)</f>
        <v>0</v>
      </c>
      <c r="P5">
        <f>SUM(Sheet1!P22:P31)</f>
        <v>0</v>
      </c>
      <c r="Q5">
        <f>SUM(Sheet1!B38:B47)</f>
        <v>0</v>
      </c>
      <c r="R5">
        <f>SUM(Sheet1!C38:C47)</f>
        <v>0</v>
      </c>
      <c r="S5">
        <f>SUM(Sheet1!D38:D47)</f>
        <v>0</v>
      </c>
      <c r="T5">
        <f>SUM(Sheet1!E38:E47)</f>
        <v>0</v>
      </c>
      <c r="U5">
        <f>SUM(Sheet1!F38:F47)</f>
        <v>0</v>
      </c>
      <c r="V5">
        <f>SUM(Sheet1!G38:G47)</f>
        <v>0</v>
      </c>
      <c r="W5">
        <f>SUM(Sheet1!H38:H47)</f>
        <v>0</v>
      </c>
      <c r="X5">
        <f>SUM(Sheet1!I38:I47)</f>
        <v>0</v>
      </c>
      <c r="Y5">
        <f>SUM(Sheet1!J38:J47)</f>
        <v>0</v>
      </c>
      <c r="Z5">
        <f>SUM(Sheet1!K38:K47)</f>
        <v>0</v>
      </c>
      <c r="AA5">
        <f>SUM(Sheet1!L38:L47)</f>
        <v>0</v>
      </c>
      <c r="AB5">
        <f>SUM(Sheet1!M38:M47)</f>
        <v>0</v>
      </c>
      <c r="AC5">
        <f>SUM(Sheet1!N38:N47)</f>
        <v>0</v>
      </c>
      <c r="AD5">
        <f>SUM(Sheet1!O38:O47)</f>
        <v>0</v>
      </c>
      <c r="AE5">
        <f>SUM(Sheet1!P38:P47)</f>
        <v>0</v>
      </c>
    </row>
    <row r="6" spans="1:31" ht="13.5">
      <c r="A6" s="10" t="s">
        <v>2</v>
      </c>
      <c r="B6">
        <f>B5/Sheet1!$K$17</f>
        <v>1000.28</v>
      </c>
      <c r="C6">
        <f>C5/Sheet1!$K$17</f>
        <v>1000.64</v>
      </c>
      <c r="D6">
        <f>D5/Sheet1!$K$17</f>
        <v>998.1200000000001</v>
      </c>
      <c r="E6">
        <f>E5/Sheet1!$K$17</f>
        <v>0</v>
      </c>
      <c r="F6">
        <f>F5/Sheet1!$K$17</f>
        <v>0</v>
      </c>
      <c r="G6">
        <f>G5/Sheet1!$K$17</f>
        <v>1001.5</v>
      </c>
      <c r="H6">
        <f>H5/Sheet1!$K$17</f>
        <v>1000.5799999999999</v>
      </c>
      <c r="I6">
        <f>I5/Sheet1!$K$17</f>
        <v>1001.3799999999999</v>
      </c>
      <c r="J6">
        <f>J5/Sheet1!$K$17</f>
        <v>0</v>
      </c>
      <c r="K6">
        <f>K5/Sheet1!$K$17</f>
        <v>0</v>
      </c>
      <c r="L6">
        <f>L5/Sheet1!$K$17</f>
        <v>0</v>
      </c>
      <c r="M6">
        <f>M5/Sheet1!$K$17</f>
        <v>0</v>
      </c>
      <c r="N6">
        <f>N5/Sheet1!$K$17</f>
        <v>0</v>
      </c>
      <c r="O6">
        <f>O5/Sheet1!$K$17</f>
        <v>0</v>
      </c>
      <c r="P6">
        <f>P5/Sheet1!$K$17</f>
        <v>0</v>
      </c>
      <c r="Q6">
        <f>Q5/Sheet1!$K$17</f>
        <v>0</v>
      </c>
      <c r="R6">
        <f>R5/Sheet1!$K$17</f>
        <v>0</v>
      </c>
      <c r="S6">
        <f>S5/Sheet1!$K$17</f>
        <v>0</v>
      </c>
      <c r="T6">
        <f>T5/Sheet1!$K$17</f>
        <v>0</v>
      </c>
      <c r="U6">
        <f>U5/Sheet1!$K$17</f>
        <v>0</v>
      </c>
      <c r="V6">
        <f>V5/Sheet1!$K$17</f>
        <v>0</v>
      </c>
      <c r="W6">
        <f>W5/Sheet1!$K$17</f>
        <v>0</v>
      </c>
      <c r="X6">
        <f>X5/Sheet1!$K$17</f>
        <v>0</v>
      </c>
      <c r="Y6">
        <f>Y5/Sheet1!$K$17</f>
        <v>0</v>
      </c>
      <c r="Z6">
        <f>Z5/Sheet1!$K$17</f>
        <v>0</v>
      </c>
      <c r="AA6">
        <f>AA5/Sheet1!$K$17</f>
        <v>0</v>
      </c>
      <c r="AB6">
        <f>AB5/Sheet1!$K$17</f>
        <v>0</v>
      </c>
      <c r="AC6">
        <f>AC5/Sheet1!$K$17</f>
        <v>0</v>
      </c>
      <c r="AD6">
        <f>AD5/Sheet1!$K$17</f>
        <v>0</v>
      </c>
      <c r="AE6">
        <f>AE5/Sheet1!$K$17</f>
        <v>0</v>
      </c>
    </row>
    <row r="7" spans="1:27" ht="13.5">
      <c r="A7" s="10" t="s">
        <v>39</v>
      </c>
      <c r="B7">
        <f>SUM(B6:F6)/Sheet1!$K$16</f>
        <v>999.68</v>
      </c>
      <c r="G7">
        <f>SUM(G6:K6)/Sheet1!$K$16</f>
        <v>1001.1533333333333</v>
      </c>
      <c r="L7">
        <f>SUM(L6:P6)/Sheet1!$K$16</f>
        <v>0</v>
      </c>
      <c r="Q7">
        <f>SUM(Q6:U6)/Sheet1!$K$16</f>
        <v>0</v>
      </c>
      <c r="V7">
        <f>SUM(V6:Z6)/Sheet1!$K$16</f>
        <v>0</v>
      </c>
      <c r="AA7">
        <f>SUM(AA6:AE6)/Sheet1!$K$16</f>
        <v>0</v>
      </c>
    </row>
    <row r="8" spans="1:2" ht="13.5">
      <c r="A8" s="10" t="s">
        <v>3</v>
      </c>
      <c r="B8" s="7">
        <f>(B7+G7+L7+Q7+V7+AA7)/Sheet1!$K$15</f>
        <v>1000.4166666666666</v>
      </c>
    </row>
    <row r="9" spans="1:27" ht="13.5">
      <c r="A9" t="s">
        <v>5</v>
      </c>
      <c r="B9">
        <f>IF(B7=0,0,B7-$B$8)</f>
        <v>-0.7366666666666788</v>
      </c>
      <c r="G9">
        <f>IF(G7=0,0,G7-$B$8)</f>
        <v>0.7366666666666788</v>
      </c>
      <c r="L9">
        <f>IF(L7=0,0,L7-$B$8)</f>
        <v>0</v>
      </c>
      <c r="Q9">
        <f>IF(Q7=0,0,Q7-$B$8)</f>
        <v>0</v>
      </c>
      <c r="V9">
        <f>IF(V7=0,0,V7-$B$8)</f>
        <v>0</v>
      </c>
      <c r="AA9">
        <f>IF(AA7=0,0,AA7-$B$8)</f>
        <v>0</v>
      </c>
    </row>
    <row r="10" spans="1:33" ht="13.5">
      <c r="A10" t="s">
        <v>12</v>
      </c>
      <c r="B10">
        <f>B9*B9</f>
        <v>0.5426777777777957</v>
      </c>
      <c r="G10">
        <f>G9*G9</f>
        <v>0.5426777777777957</v>
      </c>
      <c r="L10">
        <f>L9*L9</f>
        <v>0</v>
      </c>
      <c r="O10" s="3"/>
      <c r="P10" s="3"/>
      <c r="Q10">
        <f>Q9*Q9</f>
        <v>0</v>
      </c>
      <c r="V10">
        <f>V9*V9</f>
        <v>0</v>
      </c>
      <c r="AA10">
        <f>AA9*AA9</f>
        <v>0</v>
      </c>
      <c r="AF10" s="11">
        <f>(B10+G10+L10+Q10+V10+AA10)*Sheet1!$K$16*Sheet1!$K$17</f>
        <v>16.28033333333387</v>
      </c>
      <c r="AG10" s="5" t="s">
        <v>113</v>
      </c>
    </row>
    <row r="12" spans="1:31" ht="13.5">
      <c r="A12" t="s">
        <v>6</v>
      </c>
      <c r="B12">
        <f>IF(B6=0,0,B6-$B$7)</f>
        <v>0.6000000000000227</v>
      </c>
      <c r="C12">
        <f>IF(C6=0,0,C6-$B$7)</f>
        <v>0.9600000000000364</v>
      </c>
      <c r="D12">
        <f>IF(D6=0,0,D6-$B$7)</f>
        <v>-1.5599999999998317</v>
      </c>
      <c r="E12">
        <f>IF(E6=0,0,E6-$B$7)</f>
        <v>0</v>
      </c>
      <c r="F12">
        <f>IF(F6=0,0,F6-$B$7)</f>
        <v>0</v>
      </c>
      <c r="G12">
        <f>IF(G6=0,0,G6-$G$7)</f>
        <v>0.34666666666669244</v>
      </c>
      <c r="H12">
        <f>IF(H6=0,0,H6-$G$7)</f>
        <v>-0.5733333333333803</v>
      </c>
      <c r="I12">
        <f>IF(I6=0,0,I6-$G$7)</f>
        <v>0.2266666666665742</v>
      </c>
      <c r="J12">
        <f>IF(J6=0,0,J6-$G$7)</f>
        <v>0</v>
      </c>
      <c r="K12">
        <f>IF(K6=0,0,K6-$G$7)</f>
        <v>0</v>
      </c>
      <c r="L12">
        <f>IF(L6=0,0,L6-$L$7)</f>
        <v>0</v>
      </c>
      <c r="M12">
        <f>IF(M6=0,0,M6-$L$7)</f>
        <v>0</v>
      </c>
      <c r="N12">
        <f>IF(N6=0,0,N6-$L$7)</f>
        <v>0</v>
      </c>
      <c r="O12">
        <f>IF(O6=0,0,O6-$L$7)</f>
        <v>0</v>
      </c>
      <c r="P12">
        <f>IF(P6=0,0,P6-$L$7)</f>
        <v>0</v>
      </c>
      <c r="Q12">
        <f>IF(Q6=0,0,Q6-$Q$7)</f>
        <v>0</v>
      </c>
      <c r="R12">
        <f>IF(R6=0,0,R6-$Q$7)</f>
        <v>0</v>
      </c>
      <c r="S12">
        <f>IF(S6=0,0,S6-$Q$7)</f>
        <v>0</v>
      </c>
      <c r="T12">
        <f>IF(T6=0,0,T6-$Q$7)</f>
        <v>0</v>
      </c>
      <c r="U12">
        <f>IF(U6=0,0,U6-$Q$7)</f>
        <v>0</v>
      </c>
      <c r="V12">
        <f>IF(V6=0,0,V6-$V$7)</f>
        <v>0</v>
      </c>
      <c r="W12">
        <f>IF(W6=0,0,W6-$V$7)</f>
        <v>0</v>
      </c>
      <c r="X12">
        <f>IF(X6=0,0,X6-$V$7)</f>
        <v>0</v>
      </c>
      <c r="Y12">
        <f>IF(Y6=0,0,Y6-$V$7)</f>
        <v>0</v>
      </c>
      <c r="Z12">
        <f>IF(Z6=0,0,Z6-$V$7)</f>
        <v>0</v>
      </c>
      <c r="AA12">
        <f>IF(AA6=0,0,AA6-$AA$7)</f>
        <v>0</v>
      </c>
      <c r="AB12">
        <f>IF(AB6=0,0,AB6-$AA$7)</f>
        <v>0</v>
      </c>
      <c r="AC12">
        <f>IF(AC6=0,0,AC6-$AA$7)</f>
        <v>0</v>
      </c>
      <c r="AD12">
        <f>IF(AD6=0,0,AD6-$AA$7)</f>
        <v>0</v>
      </c>
      <c r="AE12">
        <f>IF(AE6=0,0,AE6-$AA$7)</f>
        <v>0</v>
      </c>
    </row>
    <row r="13" spans="1:33" ht="13.5">
      <c r="A13" t="s">
        <v>11</v>
      </c>
      <c r="B13">
        <f aca="true" t="shared" si="0" ref="B13:P13">B12*B12</f>
        <v>0.3600000000000273</v>
      </c>
      <c r="C13">
        <f t="shared" si="0"/>
        <v>0.9216000000000698</v>
      </c>
      <c r="D13">
        <f t="shared" si="0"/>
        <v>2.433599999999475</v>
      </c>
      <c r="E13">
        <f t="shared" si="0"/>
        <v>0</v>
      </c>
      <c r="F13">
        <f t="shared" si="0"/>
        <v>0</v>
      </c>
      <c r="G13">
        <f t="shared" si="0"/>
        <v>0.12017777777779565</v>
      </c>
      <c r="H13">
        <f t="shared" si="0"/>
        <v>0.32871111111116497</v>
      </c>
      <c r="I13">
        <f t="shared" si="0"/>
        <v>0.05137777777773586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  <c r="O13">
        <f t="shared" si="0"/>
        <v>0</v>
      </c>
      <c r="P13">
        <f t="shared" si="0"/>
        <v>0</v>
      </c>
      <c r="Q13">
        <f aca="true" t="shared" si="1" ref="Q13:AE13">Q12*Q12</f>
        <v>0</v>
      </c>
      <c r="R13">
        <f t="shared" si="1"/>
        <v>0</v>
      </c>
      <c r="S13">
        <f t="shared" si="1"/>
        <v>0</v>
      </c>
      <c r="T13">
        <f t="shared" si="1"/>
        <v>0</v>
      </c>
      <c r="U13">
        <f t="shared" si="1"/>
        <v>0</v>
      </c>
      <c r="V13">
        <f t="shared" si="1"/>
        <v>0</v>
      </c>
      <c r="W13">
        <f t="shared" si="1"/>
        <v>0</v>
      </c>
      <c r="X13">
        <f t="shared" si="1"/>
        <v>0</v>
      </c>
      <c r="Y13">
        <f t="shared" si="1"/>
        <v>0</v>
      </c>
      <c r="Z13">
        <f t="shared" si="1"/>
        <v>0</v>
      </c>
      <c r="AA13">
        <f t="shared" si="1"/>
        <v>0</v>
      </c>
      <c r="AB13">
        <f t="shared" si="1"/>
        <v>0</v>
      </c>
      <c r="AC13">
        <f t="shared" si="1"/>
        <v>0</v>
      </c>
      <c r="AD13">
        <f t="shared" si="1"/>
        <v>0</v>
      </c>
      <c r="AE13">
        <f t="shared" si="1"/>
        <v>0</v>
      </c>
      <c r="AF13" s="11">
        <f>SUM(B13:AE13)*Sheet1!$K$17</f>
        <v>21.077333333331346</v>
      </c>
      <c r="AG13" s="5" t="s">
        <v>16</v>
      </c>
    </row>
    <row r="15" spans="1:31" ht="13.5">
      <c r="A15" t="s">
        <v>40</v>
      </c>
      <c r="B15">
        <f>IF(Sheet1!B22=0,0,Sheet1!B22-$B$6)</f>
        <v>1.2200000000000273</v>
      </c>
      <c r="C15">
        <f>IF(Sheet1!C22=0,0,Sheet1!C22-$C$6)</f>
        <v>-1.9399999999999409</v>
      </c>
      <c r="D15">
        <f>IF(Sheet1!D22=0,0,Sheet1!D22-$D$6)</f>
        <v>-0.22000000000014097</v>
      </c>
      <c r="E15">
        <f>IF(Sheet1!E22=0,0,Sheet1!E22-$E$6)</f>
        <v>0</v>
      </c>
      <c r="F15">
        <f>IF(Sheet1!F22=0,0,Sheet1!F22-$F$6)</f>
        <v>0</v>
      </c>
      <c r="G15">
        <f>IF(Sheet1!G22=0,0,Sheet1!G22-$G$6)</f>
        <v>-0.20000000000004547</v>
      </c>
      <c r="H15">
        <f>IF(Sheet1!H22=0,0,Sheet1!H22-$H$6)</f>
        <v>-0.4799999999999045</v>
      </c>
      <c r="I15">
        <f>IF(Sheet1!I22=0,0,Sheet1!I22-$I$6)</f>
        <v>0.020000000000095497</v>
      </c>
      <c r="J15">
        <f>IF(Sheet1!J22=0,0,Sheet1!J22-$J$6)</f>
        <v>0</v>
      </c>
      <c r="K15">
        <f>IF(Sheet1!K22=0,0,Sheet1!K22-$K$6)</f>
        <v>0</v>
      </c>
      <c r="L15">
        <f>IF(Sheet1!L22=0,0,Sheet1!L22-$L$6)</f>
        <v>0</v>
      </c>
      <c r="M15">
        <f>IF(Sheet1!M22=0,0,Sheet1!M22-$M$6)</f>
        <v>0</v>
      </c>
      <c r="N15">
        <f>IF(Sheet1!N22=0,0,Sheet1!N22-$N$6)</f>
        <v>0</v>
      </c>
      <c r="O15">
        <f>IF(Sheet1!O22=0,0,Sheet1!O22-$O$6)</f>
        <v>0</v>
      </c>
      <c r="P15">
        <f>IF(Sheet1!P22=0,0,Sheet1!P22-$P$6)</f>
        <v>0</v>
      </c>
      <c r="Q15">
        <f>IF(Sheet1!B38=0,0,Sheet1!B38-$Q$6)</f>
        <v>0</v>
      </c>
      <c r="R15">
        <f>IF(Sheet1!C38=0,0,Sheet1!C38-$R$6)</f>
        <v>0</v>
      </c>
      <c r="S15">
        <f>IF(Sheet1!D38=0,0,Sheet1!D38-$S$6)</f>
        <v>0</v>
      </c>
      <c r="T15">
        <f>IF(Sheet1!E38=0,0,Sheet1!E38-$T$6)</f>
        <v>0</v>
      </c>
      <c r="U15">
        <f>IF(Sheet1!F38=0,0,Sheet1!F38-$U$6)</f>
        <v>0</v>
      </c>
      <c r="V15">
        <f>IF(Sheet1!G38=0,0,Sheet1!G38-$V$6)</f>
        <v>0</v>
      </c>
      <c r="W15">
        <f>IF(Sheet1!H38=0,0,Sheet1!H38-$W$6)</f>
        <v>0</v>
      </c>
      <c r="X15">
        <f>IF(Sheet1!I38=0,0,Sheet1!I38-$X$6)</f>
        <v>0</v>
      </c>
      <c r="Y15">
        <f>IF(Sheet1!J38=0,0,Sheet1!J38-$Y$6)</f>
        <v>0</v>
      </c>
      <c r="Z15">
        <f>IF(Sheet1!K38=0,0,Sheet1!K38-$Z$6)</f>
        <v>0</v>
      </c>
      <c r="AA15">
        <f>IF(Sheet1!L38=0,0,Sheet1!L38-$AA$6)</f>
        <v>0</v>
      </c>
      <c r="AB15">
        <f>IF(Sheet1!M38=0,0,Sheet1!M38-$AB$6)</f>
        <v>0</v>
      </c>
      <c r="AC15">
        <f>IF(Sheet1!N38=0,0,Sheet1!N38-$AC$6)</f>
        <v>0</v>
      </c>
      <c r="AD15">
        <f>IF(Sheet1!O38=0,0,Sheet1!O38-$AD$6)</f>
        <v>0</v>
      </c>
      <c r="AE15">
        <f>IF(Sheet1!P38=0,0,Sheet1!P38-$AE$6)</f>
        <v>0</v>
      </c>
    </row>
    <row r="16" spans="2:31" ht="13.5">
      <c r="B16">
        <f>IF(Sheet1!B23=0,0,Sheet1!B23-$B$6)</f>
        <v>-2.0799999999999272</v>
      </c>
      <c r="C16">
        <f>IF(Sheet1!C23=0,0,Sheet1!C23-$C$6)</f>
        <v>0.6599999999999682</v>
      </c>
      <c r="D16">
        <f>IF(Sheet1!D23=0,0,Sheet1!D23-$D$6)</f>
        <v>1.779999999999859</v>
      </c>
      <c r="E16">
        <f>IF(Sheet1!E23=0,0,Sheet1!E23-$E$6)</f>
        <v>0</v>
      </c>
      <c r="F16">
        <f>IF(Sheet1!F23=0,0,Sheet1!F23-$F$6)</f>
        <v>0</v>
      </c>
      <c r="G16">
        <f>IF(Sheet1!G23=0,0,Sheet1!G23-$G$6)</f>
        <v>0.39999999999997726</v>
      </c>
      <c r="H16">
        <f>IF(Sheet1!H23=0,0,Sheet1!H23-$H$6)</f>
        <v>1.4200000000000728</v>
      </c>
      <c r="I16">
        <f>IF(Sheet1!I23=0,0,Sheet1!I23-$I$6)</f>
        <v>0.3200000000001637</v>
      </c>
      <c r="J16">
        <f>IF(Sheet1!J23=0,0,Sheet1!J23-$J$6)</f>
        <v>0</v>
      </c>
      <c r="K16">
        <f>IF(Sheet1!K23=0,0,Sheet1!K23-$K$6)</f>
        <v>0</v>
      </c>
      <c r="L16">
        <f>IF(Sheet1!L23=0,0,Sheet1!L23-$L$6)</f>
        <v>0</v>
      </c>
      <c r="M16">
        <f>IF(Sheet1!M23=0,0,Sheet1!M23-$M$6)</f>
        <v>0</v>
      </c>
      <c r="N16">
        <f>IF(Sheet1!N23=0,0,Sheet1!N23-$N$6)</f>
        <v>0</v>
      </c>
      <c r="O16">
        <f>IF(Sheet1!O23=0,0,Sheet1!O23-$O$6)</f>
        <v>0</v>
      </c>
      <c r="P16">
        <f>IF(Sheet1!P23=0,0,Sheet1!P23-$P$6)</f>
        <v>0</v>
      </c>
      <c r="Q16">
        <f>IF(Sheet1!B39=0,0,Sheet1!B39-$Q$6)</f>
        <v>0</v>
      </c>
      <c r="R16">
        <f>IF(Sheet1!C39=0,0,Sheet1!C39-$R$6)</f>
        <v>0</v>
      </c>
      <c r="S16">
        <f>IF(Sheet1!D39=0,0,Sheet1!D39-$S$6)</f>
        <v>0</v>
      </c>
      <c r="T16">
        <f>IF(Sheet1!E39=0,0,Sheet1!E39-$T$6)</f>
        <v>0</v>
      </c>
      <c r="U16">
        <f>IF(Sheet1!F39=0,0,Sheet1!F39-$U$6)</f>
        <v>0</v>
      </c>
      <c r="V16">
        <f>IF(Sheet1!G39=0,0,Sheet1!G39-$V$6)</f>
        <v>0</v>
      </c>
      <c r="W16">
        <f>IF(Sheet1!H39=0,0,Sheet1!H39-$W$6)</f>
        <v>0</v>
      </c>
      <c r="X16">
        <f>IF(Sheet1!I39=0,0,Sheet1!I39-$X$6)</f>
        <v>0</v>
      </c>
      <c r="Y16">
        <f>IF(Sheet1!J39=0,0,Sheet1!J39-$Y$6)</f>
        <v>0</v>
      </c>
      <c r="Z16">
        <f>IF(Sheet1!K39=0,0,Sheet1!K39-$Z$6)</f>
        <v>0</v>
      </c>
      <c r="AA16">
        <f>IF(Sheet1!L39=0,0,Sheet1!L39-$AA$6)</f>
        <v>0</v>
      </c>
      <c r="AB16">
        <f>IF(Sheet1!M39=0,0,Sheet1!M39-$AB$6)</f>
        <v>0</v>
      </c>
      <c r="AC16">
        <f>IF(Sheet1!N39=0,0,Sheet1!N39-$AC$6)</f>
        <v>0</v>
      </c>
      <c r="AD16">
        <f>IF(Sheet1!O39=0,0,Sheet1!O39-$AD$6)</f>
        <v>0</v>
      </c>
      <c r="AE16">
        <f>IF(Sheet1!P39=0,0,Sheet1!P39-$AE$6)</f>
        <v>0</v>
      </c>
    </row>
    <row r="17" spans="2:31" ht="13.5">
      <c r="B17">
        <f>IF(Sheet1!B24=0,0,Sheet1!B24-$B$6)</f>
        <v>2.82000000000005</v>
      </c>
      <c r="C17">
        <f>IF(Sheet1!C24=0,0,Sheet1!C24-$C$6)</f>
        <v>-0.34000000000003183</v>
      </c>
      <c r="D17">
        <f>IF(Sheet1!D24=0,0,Sheet1!D24-$D$6)</f>
        <v>-1.4200000000000728</v>
      </c>
      <c r="E17">
        <f>IF(Sheet1!E24=0,0,Sheet1!E24-$E$6)</f>
        <v>0</v>
      </c>
      <c r="F17">
        <f>IF(Sheet1!F24=0,0,Sheet1!F24-$F$6)</f>
        <v>0</v>
      </c>
      <c r="G17">
        <f>IF(Sheet1!G24=0,0,Sheet1!G24-$G$6)</f>
        <v>-0.10000000000002274</v>
      </c>
      <c r="H17">
        <f>IF(Sheet1!H24=0,0,Sheet1!H24-$H$6)</f>
        <v>0.42000000000007276</v>
      </c>
      <c r="I17">
        <f>IF(Sheet1!I24=0,0,Sheet1!I24-$I$6)</f>
        <v>-0.5799999999999272</v>
      </c>
      <c r="J17">
        <f>IF(Sheet1!J24=0,0,Sheet1!J24-$J$6)</f>
        <v>0</v>
      </c>
      <c r="K17">
        <f>IF(Sheet1!K24=0,0,Sheet1!K24-$K$6)</f>
        <v>0</v>
      </c>
      <c r="L17">
        <f>IF(Sheet1!L24=0,0,Sheet1!L24-$L$6)</f>
        <v>0</v>
      </c>
      <c r="M17">
        <f>IF(Sheet1!M24=0,0,Sheet1!M24-$M$6)</f>
        <v>0</v>
      </c>
      <c r="N17">
        <f>IF(Sheet1!N24=0,0,Sheet1!N24-$N$6)</f>
        <v>0</v>
      </c>
      <c r="O17">
        <f>IF(Sheet1!O24=0,0,Sheet1!O24-$O$6)</f>
        <v>0</v>
      </c>
      <c r="P17">
        <f>IF(Sheet1!P24=0,0,Sheet1!P24-$P$6)</f>
        <v>0</v>
      </c>
      <c r="Q17">
        <f>IF(Sheet1!B40=0,0,Sheet1!B40-$Q$6)</f>
        <v>0</v>
      </c>
      <c r="R17">
        <f>IF(Sheet1!C40=0,0,Sheet1!C40-$R$6)</f>
        <v>0</v>
      </c>
      <c r="S17">
        <f>IF(Sheet1!D40=0,0,Sheet1!D40-$S$6)</f>
        <v>0</v>
      </c>
      <c r="T17">
        <f>IF(Sheet1!E40=0,0,Sheet1!E40-$T$6)</f>
        <v>0</v>
      </c>
      <c r="U17">
        <f>IF(Sheet1!F40=0,0,Sheet1!F40-$U$6)</f>
        <v>0</v>
      </c>
      <c r="V17">
        <f>IF(Sheet1!G40=0,0,Sheet1!G40-$V$6)</f>
        <v>0</v>
      </c>
      <c r="W17">
        <f>IF(Sheet1!H40=0,0,Sheet1!H40-$W$6)</f>
        <v>0</v>
      </c>
      <c r="X17">
        <f>IF(Sheet1!I40=0,0,Sheet1!I40-$X$6)</f>
        <v>0</v>
      </c>
      <c r="Y17">
        <f>IF(Sheet1!J40=0,0,Sheet1!J40-$Y$6)</f>
        <v>0</v>
      </c>
      <c r="Z17">
        <f>IF(Sheet1!K40=0,0,Sheet1!K40-$Z$6)</f>
        <v>0</v>
      </c>
      <c r="AA17">
        <f>IF(Sheet1!L40=0,0,Sheet1!L40-$AA$6)</f>
        <v>0</v>
      </c>
      <c r="AB17">
        <f>IF(Sheet1!M40=0,0,Sheet1!M40-$AB$6)</f>
        <v>0</v>
      </c>
      <c r="AC17">
        <f>IF(Sheet1!N40=0,0,Sheet1!N40-$AC$6)</f>
        <v>0</v>
      </c>
      <c r="AD17">
        <f>IF(Sheet1!O40=0,0,Sheet1!O40-$AD$6)</f>
        <v>0</v>
      </c>
      <c r="AE17">
        <f>IF(Sheet1!P40=0,0,Sheet1!P40-$AE$6)</f>
        <v>0</v>
      </c>
    </row>
    <row r="18" spans="2:31" ht="13.5">
      <c r="B18">
        <f>IF(Sheet1!B25=0,0,Sheet1!B25-$B$6)</f>
        <v>0.32000000000005</v>
      </c>
      <c r="C18">
        <f>IF(Sheet1!C25=0,0,Sheet1!C25-$C$6)</f>
        <v>1.3600000000000136</v>
      </c>
      <c r="D18">
        <f>IF(Sheet1!D25=0,0,Sheet1!D25-$D$6)</f>
        <v>1.4799999999999045</v>
      </c>
      <c r="E18">
        <f>IF(Sheet1!E25=0,0,Sheet1!E25-$E$6)</f>
        <v>0</v>
      </c>
      <c r="F18">
        <f>IF(Sheet1!F25=0,0,Sheet1!F25-$F$6)</f>
        <v>0</v>
      </c>
      <c r="G18">
        <f>IF(Sheet1!G25=0,0,Sheet1!G25-$G$6)</f>
        <v>0.6000000000000227</v>
      </c>
      <c r="H18">
        <f>IF(Sheet1!H25=0,0,Sheet1!H25-$H$6)</f>
        <v>-0.4799999999999045</v>
      </c>
      <c r="I18">
        <f>IF(Sheet1!I25=0,0,Sheet1!I25-$I$6)</f>
        <v>0.5200000000000955</v>
      </c>
      <c r="J18">
        <f>IF(Sheet1!J25=0,0,Sheet1!J25-$J$6)</f>
        <v>0</v>
      </c>
      <c r="K18">
        <f>IF(Sheet1!K25=0,0,Sheet1!K25-$K$6)</f>
        <v>0</v>
      </c>
      <c r="L18">
        <f>IF(Sheet1!L25=0,0,Sheet1!L25-$L$6)</f>
        <v>0</v>
      </c>
      <c r="M18">
        <f>IF(Sheet1!M25=0,0,Sheet1!M25-$M$6)</f>
        <v>0</v>
      </c>
      <c r="N18">
        <f>IF(Sheet1!N25=0,0,Sheet1!N25-$N$6)</f>
        <v>0</v>
      </c>
      <c r="O18">
        <f>IF(Sheet1!O25=0,0,Sheet1!O25-$O$6)</f>
        <v>0</v>
      </c>
      <c r="P18">
        <f>IF(Sheet1!P25=0,0,Sheet1!P25-$P$6)</f>
        <v>0</v>
      </c>
      <c r="Q18">
        <f>IF(Sheet1!B41=0,0,Sheet1!B41-$Q$6)</f>
        <v>0</v>
      </c>
      <c r="R18">
        <f>IF(Sheet1!C41=0,0,Sheet1!C41-$R$6)</f>
        <v>0</v>
      </c>
      <c r="S18">
        <f>IF(Sheet1!D41=0,0,Sheet1!D41-$S$6)</f>
        <v>0</v>
      </c>
      <c r="T18">
        <f>IF(Sheet1!E41=0,0,Sheet1!E41-$T$6)</f>
        <v>0</v>
      </c>
      <c r="U18">
        <f>IF(Sheet1!F41=0,0,Sheet1!F41-$U$6)</f>
        <v>0</v>
      </c>
      <c r="V18">
        <f>IF(Sheet1!G41=0,0,Sheet1!G41-$V$6)</f>
        <v>0</v>
      </c>
      <c r="W18">
        <f>IF(Sheet1!H41=0,0,Sheet1!H41-$W$6)</f>
        <v>0</v>
      </c>
      <c r="X18">
        <f>IF(Sheet1!I41=0,0,Sheet1!I41-$X$6)</f>
        <v>0</v>
      </c>
      <c r="Y18">
        <f>IF(Sheet1!J41=0,0,Sheet1!J41-$Y$6)</f>
        <v>0</v>
      </c>
      <c r="Z18">
        <f>IF(Sheet1!K41=0,0,Sheet1!K41-$Z$6)</f>
        <v>0</v>
      </c>
      <c r="AA18">
        <f>IF(Sheet1!L41=0,0,Sheet1!L41-$AA$6)</f>
        <v>0</v>
      </c>
      <c r="AB18">
        <f>IF(Sheet1!M41=0,0,Sheet1!M41-$AB$6)</f>
        <v>0</v>
      </c>
      <c r="AC18">
        <f>IF(Sheet1!N41=0,0,Sheet1!N41-$AC$6)</f>
        <v>0</v>
      </c>
      <c r="AD18">
        <f>IF(Sheet1!O41=0,0,Sheet1!O41-$AD$6)</f>
        <v>0</v>
      </c>
      <c r="AE18">
        <f>IF(Sheet1!P41=0,0,Sheet1!P41-$AE$6)</f>
        <v>0</v>
      </c>
    </row>
    <row r="19" spans="2:31" ht="13.5">
      <c r="B19">
        <f>IF(Sheet1!B26=0,0,Sheet1!B26-$B$6)</f>
        <v>-2.2799999999999727</v>
      </c>
      <c r="C19">
        <f>IF(Sheet1!C26=0,0,Sheet1!C26-$C$6)</f>
        <v>0.2599999999999909</v>
      </c>
      <c r="D19">
        <f>IF(Sheet1!D26=0,0,Sheet1!D26-$D$6)</f>
        <v>-1.6200000000001182</v>
      </c>
      <c r="E19">
        <f>IF(Sheet1!E26=0,0,Sheet1!E26-$E$6)</f>
        <v>0</v>
      </c>
      <c r="F19">
        <f>IF(Sheet1!F26=0,0,Sheet1!F26-$F$6)</f>
        <v>0</v>
      </c>
      <c r="G19">
        <f>IF(Sheet1!G26=0,0,Sheet1!G26-$G$6)</f>
        <v>-0.7000000000000455</v>
      </c>
      <c r="H19">
        <f>IF(Sheet1!H26=0,0,Sheet1!H26-$H$6)</f>
        <v>-0.8799999999998818</v>
      </c>
      <c r="I19">
        <f>IF(Sheet1!I26=0,0,Sheet1!I26-$I$6)</f>
        <v>-0.27999999999985903</v>
      </c>
      <c r="J19">
        <f>IF(Sheet1!J26=0,0,Sheet1!J26-$J$6)</f>
        <v>0</v>
      </c>
      <c r="K19">
        <f>IF(Sheet1!K26=0,0,Sheet1!K26-$K$6)</f>
        <v>0</v>
      </c>
      <c r="L19">
        <f>IF(Sheet1!L26=0,0,Sheet1!L26-$L$6)</f>
        <v>0</v>
      </c>
      <c r="M19">
        <f>IF(Sheet1!M26=0,0,Sheet1!M26-$M$6)</f>
        <v>0</v>
      </c>
      <c r="N19">
        <f>IF(Sheet1!N26=0,0,Sheet1!N26-$N$6)</f>
        <v>0</v>
      </c>
      <c r="O19">
        <f>IF(Sheet1!O26=0,0,Sheet1!O26-$O$6)</f>
        <v>0</v>
      </c>
      <c r="P19">
        <f>IF(Sheet1!P26=0,0,Sheet1!P26-$P$6)</f>
        <v>0</v>
      </c>
      <c r="Q19">
        <f>IF(Sheet1!B42=0,0,Sheet1!B42-$Q$6)</f>
        <v>0</v>
      </c>
      <c r="R19">
        <f>IF(Sheet1!C42=0,0,Sheet1!C42-$R$6)</f>
        <v>0</v>
      </c>
      <c r="S19">
        <f>IF(Sheet1!D42=0,0,Sheet1!D42-$S$6)</f>
        <v>0</v>
      </c>
      <c r="T19">
        <f>IF(Sheet1!E42=0,0,Sheet1!E42-$T$6)</f>
        <v>0</v>
      </c>
      <c r="U19">
        <f>IF(Sheet1!F42=0,0,Sheet1!F42-$U$6)</f>
        <v>0</v>
      </c>
      <c r="V19">
        <f>IF(Sheet1!G42=0,0,Sheet1!G42-$V$6)</f>
        <v>0</v>
      </c>
      <c r="W19">
        <f>IF(Sheet1!H42=0,0,Sheet1!H42-$W$6)</f>
        <v>0</v>
      </c>
      <c r="X19">
        <f>IF(Sheet1!I42=0,0,Sheet1!I42-$X$6)</f>
        <v>0</v>
      </c>
      <c r="Y19">
        <f>IF(Sheet1!J42=0,0,Sheet1!J42-$Y$6)</f>
        <v>0</v>
      </c>
      <c r="Z19">
        <f>IF(Sheet1!K42=0,0,Sheet1!K42-$Z$6)</f>
        <v>0</v>
      </c>
      <c r="AA19">
        <f>IF(Sheet1!L42=0,0,Sheet1!L42-$AA$6)</f>
        <v>0</v>
      </c>
      <c r="AB19">
        <f>IF(Sheet1!M42=0,0,Sheet1!M42-$AB$6)</f>
        <v>0</v>
      </c>
      <c r="AC19">
        <f>IF(Sheet1!N42=0,0,Sheet1!N42-$AC$6)</f>
        <v>0</v>
      </c>
      <c r="AD19">
        <f>IF(Sheet1!O42=0,0,Sheet1!O42-$AD$6)</f>
        <v>0</v>
      </c>
      <c r="AE19">
        <f>IF(Sheet1!P42=0,0,Sheet1!P42-$AE$6)</f>
        <v>0</v>
      </c>
    </row>
    <row r="20" spans="2:31" ht="13.5">
      <c r="B20">
        <f>IF(Sheet1!B27=0,0,Sheet1!B27-$B$6)</f>
        <v>0</v>
      </c>
      <c r="C20">
        <f>IF(Sheet1!C27=0,0,Sheet1!C27-$C$6)</f>
        <v>0</v>
      </c>
      <c r="D20">
        <f>IF(Sheet1!D27=0,0,Sheet1!D27-$D$6)</f>
        <v>0</v>
      </c>
      <c r="E20">
        <f>IF(Sheet1!E27=0,0,Sheet1!E27-$E$6)</f>
        <v>0</v>
      </c>
      <c r="F20">
        <f>IF(Sheet1!F27=0,0,Sheet1!F27-$F$6)</f>
        <v>0</v>
      </c>
      <c r="G20">
        <f>IF(Sheet1!G27=0,0,Sheet1!G27-$G$6)</f>
        <v>0</v>
      </c>
      <c r="H20">
        <f>IF(Sheet1!H27=0,0,Sheet1!H27-$H$6)</f>
        <v>0</v>
      </c>
      <c r="I20">
        <f>IF(Sheet1!I27=0,0,Sheet1!I27-$I$6)</f>
        <v>0</v>
      </c>
      <c r="J20">
        <f>IF(Sheet1!J27=0,0,Sheet1!J27-$J$6)</f>
        <v>0</v>
      </c>
      <c r="K20">
        <f>IF(Sheet1!K27=0,0,Sheet1!K27-$K$6)</f>
        <v>0</v>
      </c>
      <c r="L20">
        <f>IF(Sheet1!L27=0,0,Sheet1!L27-$L$6)</f>
        <v>0</v>
      </c>
      <c r="M20">
        <f>IF(Sheet1!M27=0,0,Sheet1!M27-$M$6)</f>
        <v>0</v>
      </c>
      <c r="N20">
        <f>IF(Sheet1!N27=0,0,Sheet1!N27-$N$6)</f>
        <v>0</v>
      </c>
      <c r="O20">
        <f>IF(Sheet1!O27=0,0,Sheet1!O27-$O$6)</f>
        <v>0</v>
      </c>
      <c r="P20">
        <f>IF(Sheet1!P27=0,0,Sheet1!P27-$P$6)</f>
        <v>0</v>
      </c>
      <c r="Q20">
        <f>IF(Sheet1!B43=0,0,Sheet1!B43-$Q$6)</f>
        <v>0</v>
      </c>
      <c r="R20">
        <f>IF(Sheet1!C43=0,0,Sheet1!C43-$R$6)</f>
        <v>0</v>
      </c>
      <c r="S20">
        <f>IF(Sheet1!D43=0,0,Sheet1!D43-$S$6)</f>
        <v>0</v>
      </c>
      <c r="T20">
        <f>IF(Sheet1!E43=0,0,Sheet1!E43-$T$6)</f>
        <v>0</v>
      </c>
      <c r="U20">
        <f>IF(Sheet1!F43=0,0,Sheet1!F43-$U$6)</f>
        <v>0</v>
      </c>
      <c r="V20">
        <f>IF(Sheet1!G43=0,0,Sheet1!G43-$V$6)</f>
        <v>0</v>
      </c>
      <c r="W20">
        <f>IF(Sheet1!H43=0,0,Sheet1!H43-$W$6)</f>
        <v>0</v>
      </c>
      <c r="X20">
        <f>IF(Sheet1!I43=0,0,Sheet1!I43-$X$6)</f>
        <v>0</v>
      </c>
      <c r="Y20">
        <f>IF(Sheet1!J43=0,0,Sheet1!J43-$Y$6)</f>
        <v>0</v>
      </c>
      <c r="Z20">
        <f>IF(Sheet1!K43=0,0,Sheet1!K43-$Z$6)</f>
        <v>0</v>
      </c>
      <c r="AA20">
        <f>IF(Sheet1!L43=0,0,Sheet1!L43-$AA$6)</f>
        <v>0</v>
      </c>
      <c r="AB20">
        <f>IF(Sheet1!M43=0,0,Sheet1!M43-$AB$6)</f>
        <v>0</v>
      </c>
      <c r="AC20">
        <f>IF(Sheet1!N43=0,0,Sheet1!N43-$AC$6)</f>
        <v>0</v>
      </c>
      <c r="AD20">
        <f>IF(Sheet1!O43=0,0,Sheet1!O43-$AD$6)</f>
        <v>0</v>
      </c>
      <c r="AE20">
        <f>IF(Sheet1!P43=0,0,Sheet1!P43-$AE$6)</f>
        <v>0</v>
      </c>
    </row>
    <row r="21" spans="2:31" ht="13.5">
      <c r="B21">
        <f>IF(Sheet1!B28=0,0,Sheet1!B28-$B$6)</f>
        <v>0</v>
      </c>
      <c r="C21">
        <f>IF(Sheet1!C28=0,0,Sheet1!C28-$C$6)</f>
        <v>0</v>
      </c>
      <c r="D21">
        <f>IF(Sheet1!D28=0,0,Sheet1!D28-$D$6)</f>
        <v>0</v>
      </c>
      <c r="E21">
        <f>IF(Sheet1!E28=0,0,Sheet1!E28-$E$6)</f>
        <v>0</v>
      </c>
      <c r="F21">
        <f>IF(Sheet1!F28=0,0,Sheet1!F28-$F$6)</f>
        <v>0</v>
      </c>
      <c r="G21">
        <f>IF(Sheet1!G28=0,0,Sheet1!G28-$G$6)</f>
        <v>0</v>
      </c>
      <c r="H21">
        <f>IF(Sheet1!H28=0,0,Sheet1!H28-$H$6)</f>
        <v>0</v>
      </c>
      <c r="I21">
        <f>IF(Sheet1!I28=0,0,Sheet1!I28-$I$6)</f>
        <v>0</v>
      </c>
      <c r="J21">
        <f>IF(Sheet1!J28=0,0,Sheet1!J28-$J$6)</f>
        <v>0</v>
      </c>
      <c r="K21">
        <f>IF(Sheet1!K28=0,0,Sheet1!K28-$K$6)</f>
        <v>0</v>
      </c>
      <c r="L21">
        <f>IF(Sheet1!L28=0,0,Sheet1!L28-$L$6)</f>
        <v>0</v>
      </c>
      <c r="M21">
        <f>IF(Sheet1!M28=0,0,Sheet1!M28-$M$6)</f>
        <v>0</v>
      </c>
      <c r="N21">
        <f>IF(Sheet1!N28=0,0,Sheet1!N28-$N$6)</f>
        <v>0</v>
      </c>
      <c r="O21">
        <f>IF(Sheet1!O28=0,0,Sheet1!O28-$O$6)</f>
        <v>0</v>
      </c>
      <c r="P21">
        <f>IF(Sheet1!P28=0,0,Sheet1!P28-$P$6)</f>
        <v>0</v>
      </c>
      <c r="Q21">
        <f>IF(Sheet1!B44=0,0,Sheet1!B44-$Q$6)</f>
        <v>0</v>
      </c>
      <c r="R21">
        <f>IF(Sheet1!C44=0,0,Sheet1!C44-$R$6)</f>
        <v>0</v>
      </c>
      <c r="S21">
        <f>IF(Sheet1!D44=0,0,Sheet1!D44-$S$6)</f>
        <v>0</v>
      </c>
      <c r="T21">
        <f>IF(Sheet1!E44=0,0,Sheet1!E44-$T$6)</f>
        <v>0</v>
      </c>
      <c r="U21">
        <f>IF(Sheet1!F44=0,0,Sheet1!F44-$U$6)</f>
        <v>0</v>
      </c>
      <c r="V21">
        <f>IF(Sheet1!G44=0,0,Sheet1!G44-$V$6)</f>
        <v>0</v>
      </c>
      <c r="W21">
        <f>IF(Sheet1!H44=0,0,Sheet1!H44-$W$6)</f>
        <v>0</v>
      </c>
      <c r="X21">
        <f>IF(Sheet1!I44=0,0,Sheet1!I44-$X$6)</f>
        <v>0</v>
      </c>
      <c r="Y21">
        <f>IF(Sheet1!J44=0,0,Sheet1!J44-$Y$6)</f>
        <v>0</v>
      </c>
      <c r="Z21">
        <f>IF(Sheet1!K44=0,0,Sheet1!K44-$Z$6)</f>
        <v>0</v>
      </c>
      <c r="AA21">
        <f>IF(Sheet1!L44=0,0,Sheet1!L44-$AA$6)</f>
        <v>0</v>
      </c>
      <c r="AB21">
        <f>IF(Sheet1!M44=0,0,Sheet1!M44-$AB$6)</f>
        <v>0</v>
      </c>
      <c r="AC21">
        <f>IF(Sheet1!N44=0,0,Sheet1!N44-$AC$6)</f>
        <v>0</v>
      </c>
      <c r="AD21">
        <f>IF(Sheet1!O44=0,0,Sheet1!O44-$AD$6)</f>
        <v>0</v>
      </c>
      <c r="AE21">
        <f>IF(Sheet1!P44=0,0,Sheet1!P44-$AE$6)</f>
        <v>0</v>
      </c>
    </row>
    <row r="22" spans="2:31" ht="13.5">
      <c r="B22">
        <f>IF(Sheet1!B29=0,0,Sheet1!B29-$B$6)</f>
        <v>0</v>
      </c>
      <c r="C22">
        <f>IF(Sheet1!C29=0,0,Sheet1!C29-$C$6)</f>
        <v>0</v>
      </c>
      <c r="D22">
        <f>IF(Sheet1!D29=0,0,Sheet1!D29-$D$6)</f>
        <v>0</v>
      </c>
      <c r="E22">
        <f>IF(Sheet1!E29=0,0,Sheet1!E29-$E$6)</f>
        <v>0</v>
      </c>
      <c r="F22">
        <f>IF(Sheet1!F29=0,0,Sheet1!F29-$F$6)</f>
        <v>0</v>
      </c>
      <c r="G22">
        <f>IF(Sheet1!G29=0,0,Sheet1!G29-$G$6)</f>
        <v>0</v>
      </c>
      <c r="H22">
        <f>IF(Sheet1!H29=0,0,Sheet1!H29-$H$6)</f>
        <v>0</v>
      </c>
      <c r="I22">
        <f>IF(Sheet1!I29=0,0,Sheet1!I29-$I$6)</f>
        <v>0</v>
      </c>
      <c r="J22">
        <f>IF(Sheet1!J29=0,0,Sheet1!J29-$J$6)</f>
        <v>0</v>
      </c>
      <c r="K22">
        <f>IF(Sheet1!K29=0,0,Sheet1!K29-$K$6)</f>
        <v>0</v>
      </c>
      <c r="L22">
        <f>IF(Sheet1!L29=0,0,Sheet1!L29-$L$6)</f>
        <v>0</v>
      </c>
      <c r="M22">
        <f>IF(Sheet1!M29=0,0,Sheet1!M29-$M$6)</f>
        <v>0</v>
      </c>
      <c r="N22">
        <f>IF(Sheet1!N29=0,0,Sheet1!N29-$N$6)</f>
        <v>0</v>
      </c>
      <c r="O22">
        <f>IF(Sheet1!O29=0,0,Sheet1!O29-$O$6)</f>
        <v>0</v>
      </c>
      <c r="P22">
        <f>IF(Sheet1!P29=0,0,Sheet1!P29-$P$6)</f>
        <v>0</v>
      </c>
      <c r="Q22">
        <f>IF(Sheet1!B45=0,0,Sheet1!B45-$Q$6)</f>
        <v>0</v>
      </c>
      <c r="R22">
        <f>IF(Sheet1!C45=0,0,Sheet1!C45-$R$6)</f>
        <v>0</v>
      </c>
      <c r="S22">
        <f>IF(Sheet1!D45=0,0,Sheet1!D45-$S$6)</f>
        <v>0</v>
      </c>
      <c r="T22">
        <f>IF(Sheet1!E45=0,0,Sheet1!E45-$T$6)</f>
        <v>0</v>
      </c>
      <c r="U22">
        <f>IF(Sheet1!F45=0,0,Sheet1!F45-$U$6)</f>
        <v>0</v>
      </c>
      <c r="V22">
        <f>IF(Sheet1!G45=0,0,Sheet1!G45-$V$6)</f>
        <v>0</v>
      </c>
      <c r="W22">
        <f>IF(Sheet1!H45=0,0,Sheet1!H45-$W$6)</f>
        <v>0</v>
      </c>
      <c r="X22">
        <f>IF(Sheet1!I45=0,0,Sheet1!I45-$X$6)</f>
        <v>0</v>
      </c>
      <c r="Y22">
        <f>IF(Sheet1!J45=0,0,Sheet1!J45-$Y$6)</f>
        <v>0</v>
      </c>
      <c r="Z22">
        <f>IF(Sheet1!K45=0,0,Sheet1!K45-$Z$6)</f>
        <v>0</v>
      </c>
      <c r="AA22">
        <f>IF(Sheet1!L45=0,0,Sheet1!L45-$AA$6)</f>
        <v>0</v>
      </c>
      <c r="AB22">
        <f>IF(Sheet1!M45=0,0,Sheet1!M45-$AB$6)</f>
        <v>0</v>
      </c>
      <c r="AC22">
        <f>IF(Sheet1!N45=0,0,Sheet1!N45-$AC$6)</f>
        <v>0</v>
      </c>
      <c r="AD22">
        <f>IF(Sheet1!O45=0,0,Sheet1!O45-$AD$6)</f>
        <v>0</v>
      </c>
      <c r="AE22">
        <f>IF(Sheet1!P45=0,0,Sheet1!P45-$AE$6)</f>
        <v>0</v>
      </c>
    </row>
    <row r="23" spans="2:31" ht="13.5">
      <c r="B23">
        <f>IF(Sheet1!B30=0,0,Sheet1!B30-$B$6)</f>
        <v>0</v>
      </c>
      <c r="C23">
        <f>IF(Sheet1!C30=0,0,Sheet1!C30-$C$6)</f>
        <v>0</v>
      </c>
      <c r="D23">
        <f>IF(Sheet1!D30=0,0,Sheet1!D30-$D$6)</f>
        <v>0</v>
      </c>
      <c r="E23">
        <f>IF(Sheet1!E30=0,0,Sheet1!E30-$E$6)</f>
        <v>0</v>
      </c>
      <c r="F23">
        <f>IF(Sheet1!F30=0,0,Sheet1!F30-$F$6)</f>
        <v>0</v>
      </c>
      <c r="G23">
        <f>IF(Sheet1!G30=0,0,Sheet1!G30-$G$6)</f>
        <v>0</v>
      </c>
      <c r="H23">
        <f>IF(Sheet1!H30=0,0,Sheet1!H30-$H$6)</f>
        <v>0</v>
      </c>
      <c r="I23">
        <f>IF(Sheet1!I30=0,0,Sheet1!I30-$I$6)</f>
        <v>0</v>
      </c>
      <c r="J23">
        <f>IF(Sheet1!J30=0,0,Sheet1!J30-$J$6)</f>
        <v>0</v>
      </c>
      <c r="K23">
        <f>IF(Sheet1!K30=0,0,Sheet1!K30-$K$6)</f>
        <v>0</v>
      </c>
      <c r="L23">
        <f>IF(Sheet1!L30=0,0,Sheet1!L30-$L$6)</f>
        <v>0</v>
      </c>
      <c r="M23">
        <f>IF(Sheet1!M30=0,0,Sheet1!M30-$M$6)</f>
        <v>0</v>
      </c>
      <c r="N23">
        <f>IF(Sheet1!N30=0,0,Sheet1!N30-$N$6)</f>
        <v>0</v>
      </c>
      <c r="O23">
        <f>IF(Sheet1!O30=0,0,Sheet1!O30-$O$6)</f>
        <v>0</v>
      </c>
      <c r="P23">
        <f>IF(Sheet1!P30=0,0,Sheet1!P30-$P$6)</f>
        <v>0</v>
      </c>
      <c r="Q23">
        <f>IF(Sheet1!B46=0,0,Sheet1!B46-$Q$6)</f>
        <v>0</v>
      </c>
      <c r="R23">
        <f>IF(Sheet1!C46=0,0,Sheet1!C46-$R$6)</f>
        <v>0</v>
      </c>
      <c r="S23">
        <f>IF(Sheet1!D46=0,0,Sheet1!D46-$S$6)</f>
        <v>0</v>
      </c>
      <c r="T23">
        <f>IF(Sheet1!E46=0,0,Sheet1!E46-$T$6)</f>
        <v>0</v>
      </c>
      <c r="U23">
        <f>IF(Sheet1!F46=0,0,Sheet1!F46-$U$6)</f>
        <v>0</v>
      </c>
      <c r="V23">
        <f>IF(Sheet1!G46=0,0,Sheet1!G46-$V$6)</f>
        <v>0</v>
      </c>
      <c r="W23">
        <f>IF(Sheet1!H46=0,0,Sheet1!H46-$W$6)</f>
        <v>0</v>
      </c>
      <c r="X23">
        <f>IF(Sheet1!I46=0,0,Sheet1!I46-$X$6)</f>
        <v>0</v>
      </c>
      <c r="Y23">
        <f>IF(Sheet1!J46=0,0,Sheet1!J46-$Y$6)</f>
        <v>0</v>
      </c>
      <c r="Z23">
        <f>IF(Sheet1!K46=0,0,Sheet1!K46-$Z$6)</f>
        <v>0</v>
      </c>
      <c r="AA23">
        <f>IF(Sheet1!L46=0,0,Sheet1!L46-$AA$6)</f>
        <v>0</v>
      </c>
      <c r="AB23">
        <f>IF(Sheet1!M46=0,0,Sheet1!M46-$AB$6)</f>
        <v>0</v>
      </c>
      <c r="AC23">
        <f>IF(Sheet1!N46=0,0,Sheet1!N46-$AC$6)</f>
        <v>0</v>
      </c>
      <c r="AD23">
        <f>IF(Sheet1!O46=0,0,Sheet1!O46-$AD$6)</f>
        <v>0</v>
      </c>
      <c r="AE23">
        <f>IF(Sheet1!P46=0,0,Sheet1!P46-$AE$6)</f>
        <v>0</v>
      </c>
    </row>
    <row r="24" spans="2:31" ht="13.5">
      <c r="B24">
        <f>IF(Sheet1!B31=0,0,Sheet1!B31-$B$6)</f>
        <v>0</v>
      </c>
      <c r="C24">
        <f>IF(Sheet1!C31=0,0,Sheet1!C31-$C$6)</f>
        <v>0</v>
      </c>
      <c r="D24">
        <f>IF(Sheet1!D31=0,0,Sheet1!D31-$D$6)</f>
        <v>0</v>
      </c>
      <c r="E24">
        <f>IF(Sheet1!E31=0,0,Sheet1!E31-$E$6)</f>
        <v>0</v>
      </c>
      <c r="F24">
        <f>IF(Sheet1!F31=0,0,Sheet1!F31-$F$6)</f>
        <v>0</v>
      </c>
      <c r="G24">
        <f>IF(Sheet1!G31=0,0,Sheet1!G31-$G$6)</f>
        <v>0</v>
      </c>
      <c r="H24">
        <f>IF(Sheet1!H31=0,0,Sheet1!H31-$H$6)</f>
        <v>0</v>
      </c>
      <c r="I24">
        <f>IF(Sheet1!I31=0,0,Sheet1!I31-$I$6)</f>
        <v>0</v>
      </c>
      <c r="J24">
        <f>IF(Sheet1!J31=0,0,Sheet1!J31-$J$6)</f>
        <v>0</v>
      </c>
      <c r="K24">
        <f>IF(Sheet1!K31=0,0,Sheet1!K31-$K$6)</f>
        <v>0</v>
      </c>
      <c r="L24">
        <f>IF(Sheet1!L31=0,0,Sheet1!L31-$L$6)</f>
        <v>0</v>
      </c>
      <c r="M24">
        <f>IF(Sheet1!M31=0,0,Sheet1!M31-$M$6)</f>
        <v>0</v>
      </c>
      <c r="N24">
        <f>IF(Sheet1!N31=0,0,Sheet1!N31-$N$6)</f>
        <v>0</v>
      </c>
      <c r="O24">
        <f>IF(Sheet1!O31=0,0,Sheet1!O31-$O$6)</f>
        <v>0</v>
      </c>
      <c r="P24">
        <f>IF(Sheet1!P31=0,0,Sheet1!P31-$P$6)</f>
        <v>0</v>
      </c>
      <c r="Q24">
        <f>IF(Sheet1!B47=0,0,Sheet1!B47-$Q$6)</f>
        <v>0</v>
      </c>
      <c r="R24">
        <f>IF(Sheet1!C47=0,0,Sheet1!C47-$R$6)</f>
        <v>0</v>
      </c>
      <c r="S24">
        <f>IF(Sheet1!D47=0,0,Sheet1!D47-$S$6)</f>
        <v>0</v>
      </c>
      <c r="T24">
        <f>IF(Sheet1!E47=0,0,Sheet1!E47-$T$6)</f>
        <v>0</v>
      </c>
      <c r="U24">
        <f>IF(Sheet1!F47=0,0,Sheet1!F47-$U$6)</f>
        <v>0</v>
      </c>
      <c r="V24">
        <f>IF(Sheet1!G47=0,0,Sheet1!G47-$V$6)</f>
        <v>0</v>
      </c>
      <c r="W24">
        <f>IF(Sheet1!H47=0,0,Sheet1!H47-$W$6)</f>
        <v>0</v>
      </c>
      <c r="X24">
        <f>IF(Sheet1!I47=0,0,Sheet1!I47-$X$6)</f>
        <v>0</v>
      </c>
      <c r="Y24">
        <f>IF(Sheet1!J47=0,0,Sheet1!J47-$Y$6)</f>
        <v>0</v>
      </c>
      <c r="Z24">
        <f>IF(Sheet1!K47=0,0,Sheet1!K47-$Z$6)</f>
        <v>0</v>
      </c>
      <c r="AA24">
        <f>IF(Sheet1!L47=0,0,Sheet1!L47-$AA$6)</f>
        <v>0</v>
      </c>
      <c r="AB24">
        <f>IF(Sheet1!M47=0,0,Sheet1!M47-$AB$6)</f>
        <v>0</v>
      </c>
      <c r="AC24">
        <f>IF(Sheet1!N47=0,0,Sheet1!N47-$AC$6)</f>
        <v>0</v>
      </c>
      <c r="AD24">
        <f>IF(Sheet1!O47=0,0,Sheet1!O47-$AD$6)</f>
        <v>0</v>
      </c>
      <c r="AE24">
        <f>IF(Sheet1!P47=0,0,Sheet1!P47-$AE$6)</f>
        <v>0</v>
      </c>
    </row>
    <row r="25" spans="1:31" ht="13.5">
      <c r="A25" t="s">
        <v>41</v>
      </c>
      <c r="B25">
        <f>B15*B15</f>
        <v>1.4884000000000666</v>
      </c>
      <c r="C25">
        <f>C15*C15</f>
        <v>3.7635999999997707</v>
      </c>
      <c r="D25">
        <f>D15*D15</f>
        <v>0.048400000000062025</v>
      </c>
      <c r="E25">
        <f aca="true" t="shared" si="2" ref="E25:AE25">E15*E15</f>
        <v>0</v>
      </c>
      <c r="F25">
        <f t="shared" si="2"/>
        <v>0</v>
      </c>
      <c r="G25">
        <f t="shared" si="2"/>
        <v>0.04000000000001819</v>
      </c>
      <c r="H25">
        <f t="shared" si="2"/>
        <v>0.23039999999990832</v>
      </c>
      <c r="I25">
        <f t="shared" si="2"/>
        <v>0.0004000000000038199</v>
      </c>
      <c r="J25">
        <f t="shared" si="2"/>
        <v>0</v>
      </c>
      <c r="K25">
        <f t="shared" si="2"/>
        <v>0</v>
      </c>
      <c r="L25">
        <f t="shared" si="2"/>
        <v>0</v>
      </c>
      <c r="M25">
        <f t="shared" si="2"/>
        <v>0</v>
      </c>
      <c r="N25">
        <f t="shared" si="2"/>
        <v>0</v>
      </c>
      <c r="O25">
        <f t="shared" si="2"/>
        <v>0</v>
      </c>
      <c r="P25">
        <f t="shared" si="2"/>
        <v>0</v>
      </c>
      <c r="Q25">
        <f t="shared" si="2"/>
        <v>0</v>
      </c>
      <c r="R25">
        <f t="shared" si="2"/>
        <v>0</v>
      </c>
      <c r="S25">
        <f t="shared" si="2"/>
        <v>0</v>
      </c>
      <c r="T25">
        <f t="shared" si="2"/>
        <v>0</v>
      </c>
      <c r="U25">
        <f t="shared" si="2"/>
        <v>0</v>
      </c>
      <c r="V25">
        <f t="shared" si="2"/>
        <v>0</v>
      </c>
      <c r="W25">
        <f t="shared" si="2"/>
        <v>0</v>
      </c>
      <c r="X25">
        <f t="shared" si="2"/>
        <v>0</v>
      </c>
      <c r="Y25">
        <f t="shared" si="2"/>
        <v>0</v>
      </c>
      <c r="Z25">
        <f t="shared" si="2"/>
        <v>0</v>
      </c>
      <c r="AA25">
        <f t="shared" si="2"/>
        <v>0</v>
      </c>
      <c r="AB25">
        <f t="shared" si="2"/>
        <v>0</v>
      </c>
      <c r="AC25">
        <f t="shared" si="2"/>
        <v>0</v>
      </c>
      <c r="AD25">
        <f t="shared" si="2"/>
        <v>0</v>
      </c>
      <c r="AE25">
        <f t="shared" si="2"/>
        <v>0</v>
      </c>
    </row>
    <row r="26" spans="2:31" ht="13.5">
      <c r="B26">
        <f aca="true" t="shared" si="3" ref="B26:C34">B16*B16</f>
        <v>4.326399999999698</v>
      </c>
      <c r="C26">
        <f t="shared" si="3"/>
        <v>0.43559999999995797</v>
      </c>
      <c r="D26">
        <f aca="true" t="shared" si="4" ref="D26:F34">D16*D16</f>
        <v>3.1683999999994983</v>
      </c>
      <c r="E26">
        <f t="shared" si="4"/>
        <v>0</v>
      </c>
      <c r="F26">
        <f t="shared" si="4"/>
        <v>0</v>
      </c>
      <c r="G26">
        <f aca="true" t="shared" si="5" ref="G26:AE26">G16*G16</f>
        <v>0.15999999999998182</v>
      </c>
      <c r="H26">
        <f t="shared" si="5"/>
        <v>2.0164000000002065</v>
      </c>
      <c r="I26">
        <f t="shared" si="5"/>
        <v>0.10240000000010477</v>
      </c>
      <c r="J26">
        <f t="shared" si="5"/>
        <v>0</v>
      </c>
      <c r="K26">
        <f t="shared" si="5"/>
        <v>0</v>
      </c>
      <c r="L26">
        <f t="shared" si="5"/>
        <v>0</v>
      </c>
      <c r="M26">
        <f t="shared" si="5"/>
        <v>0</v>
      </c>
      <c r="N26">
        <f t="shared" si="5"/>
        <v>0</v>
      </c>
      <c r="O26">
        <f t="shared" si="5"/>
        <v>0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  <c r="X26">
        <f t="shared" si="5"/>
        <v>0</v>
      </c>
      <c r="Y26">
        <f t="shared" si="5"/>
        <v>0</v>
      </c>
      <c r="Z26">
        <f t="shared" si="5"/>
        <v>0</v>
      </c>
      <c r="AA26">
        <f t="shared" si="5"/>
        <v>0</v>
      </c>
      <c r="AB26">
        <f t="shared" si="5"/>
        <v>0</v>
      </c>
      <c r="AC26">
        <f t="shared" si="5"/>
        <v>0</v>
      </c>
      <c r="AD26">
        <f t="shared" si="5"/>
        <v>0</v>
      </c>
      <c r="AE26">
        <f t="shared" si="5"/>
        <v>0</v>
      </c>
    </row>
    <row r="27" spans="2:31" ht="13.5">
      <c r="B27">
        <f t="shared" si="3"/>
        <v>7.952400000000282</v>
      </c>
      <c r="C27">
        <f t="shared" si="3"/>
        <v>0.11560000000002164</v>
      </c>
      <c r="D27">
        <f t="shared" si="4"/>
        <v>2.0164000000002065</v>
      </c>
      <c r="E27">
        <f t="shared" si="4"/>
        <v>0</v>
      </c>
      <c r="F27">
        <f t="shared" si="4"/>
        <v>0</v>
      </c>
      <c r="G27">
        <f aca="true" t="shared" si="6" ref="G27:AE27">G17*G17</f>
        <v>0.010000000000004547</v>
      </c>
      <c r="H27">
        <f t="shared" si="6"/>
        <v>0.17640000000006112</v>
      </c>
      <c r="I27">
        <f t="shared" si="6"/>
        <v>0.3363999999999156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6"/>
        <v>0</v>
      </c>
      <c r="O27">
        <f t="shared" si="6"/>
        <v>0</v>
      </c>
      <c r="P27">
        <f t="shared" si="6"/>
        <v>0</v>
      </c>
      <c r="Q27">
        <f t="shared" si="6"/>
        <v>0</v>
      </c>
      <c r="R27">
        <f t="shared" si="6"/>
        <v>0</v>
      </c>
      <c r="S27">
        <f t="shared" si="6"/>
        <v>0</v>
      </c>
      <c r="T27">
        <f t="shared" si="6"/>
        <v>0</v>
      </c>
      <c r="U27">
        <f t="shared" si="6"/>
        <v>0</v>
      </c>
      <c r="V27">
        <f t="shared" si="6"/>
        <v>0</v>
      </c>
      <c r="W27">
        <f t="shared" si="6"/>
        <v>0</v>
      </c>
      <c r="X27">
        <f t="shared" si="6"/>
        <v>0</v>
      </c>
      <c r="Y27">
        <f t="shared" si="6"/>
        <v>0</v>
      </c>
      <c r="Z27">
        <f t="shared" si="6"/>
        <v>0</v>
      </c>
      <c r="AA27">
        <f t="shared" si="6"/>
        <v>0</v>
      </c>
      <c r="AB27">
        <f t="shared" si="6"/>
        <v>0</v>
      </c>
      <c r="AC27">
        <f t="shared" si="6"/>
        <v>0</v>
      </c>
      <c r="AD27">
        <f t="shared" si="6"/>
        <v>0</v>
      </c>
      <c r="AE27">
        <f t="shared" si="6"/>
        <v>0</v>
      </c>
    </row>
    <row r="28" spans="2:31" ht="13.5">
      <c r="B28">
        <f t="shared" si="3"/>
        <v>0.10240000000003202</v>
      </c>
      <c r="C28">
        <f t="shared" si="3"/>
        <v>1.8496000000000372</v>
      </c>
      <c r="D28">
        <f t="shared" si="4"/>
        <v>2.1903999999997175</v>
      </c>
      <c r="E28">
        <f t="shared" si="4"/>
        <v>0</v>
      </c>
      <c r="F28">
        <f t="shared" si="4"/>
        <v>0</v>
      </c>
      <c r="G28">
        <f aca="true" t="shared" si="7" ref="G28:AE28">G18*G18</f>
        <v>0.3600000000000273</v>
      </c>
      <c r="H28">
        <f t="shared" si="7"/>
        <v>0.23039999999990832</v>
      </c>
      <c r="I28">
        <f t="shared" si="7"/>
        <v>0.27040000000009934</v>
      </c>
      <c r="J28">
        <f t="shared" si="7"/>
        <v>0</v>
      </c>
      <c r="K28">
        <f t="shared" si="7"/>
        <v>0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  <c r="P28">
        <f t="shared" si="7"/>
        <v>0</v>
      </c>
      <c r="Q28">
        <f t="shared" si="7"/>
        <v>0</v>
      </c>
      <c r="R28">
        <f t="shared" si="7"/>
        <v>0</v>
      </c>
      <c r="S28">
        <f t="shared" si="7"/>
        <v>0</v>
      </c>
      <c r="T28">
        <f t="shared" si="7"/>
        <v>0</v>
      </c>
      <c r="U28">
        <f t="shared" si="7"/>
        <v>0</v>
      </c>
      <c r="V28">
        <f t="shared" si="7"/>
        <v>0</v>
      </c>
      <c r="W28">
        <f t="shared" si="7"/>
        <v>0</v>
      </c>
      <c r="X28">
        <f t="shared" si="7"/>
        <v>0</v>
      </c>
      <c r="Y28">
        <f t="shared" si="7"/>
        <v>0</v>
      </c>
      <c r="Z28">
        <f t="shared" si="7"/>
        <v>0</v>
      </c>
      <c r="AA28">
        <f t="shared" si="7"/>
        <v>0</v>
      </c>
      <c r="AB28">
        <f t="shared" si="7"/>
        <v>0</v>
      </c>
      <c r="AC28">
        <f t="shared" si="7"/>
        <v>0</v>
      </c>
      <c r="AD28">
        <f t="shared" si="7"/>
        <v>0</v>
      </c>
      <c r="AE28">
        <f t="shared" si="7"/>
        <v>0</v>
      </c>
    </row>
    <row r="29" spans="2:31" ht="13.5">
      <c r="B29">
        <f t="shared" si="3"/>
        <v>5.198399999999876</v>
      </c>
      <c r="C29">
        <f t="shared" si="3"/>
        <v>0.06759999999999527</v>
      </c>
      <c r="D29">
        <f t="shared" si="4"/>
        <v>2.624400000000383</v>
      </c>
      <c r="E29">
        <f t="shared" si="4"/>
        <v>0</v>
      </c>
      <c r="F29">
        <f t="shared" si="4"/>
        <v>0</v>
      </c>
      <c r="G29">
        <f aca="true" t="shared" si="8" ref="G29:AE29">G19*G19</f>
        <v>0.49000000000006366</v>
      </c>
      <c r="H29">
        <f t="shared" si="8"/>
        <v>0.7743999999997919</v>
      </c>
      <c r="I29">
        <f t="shared" si="8"/>
        <v>0.07839999999992106</v>
      </c>
      <c r="J29">
        <f t="shared" si="8"/>
        <v>0</v>
      </c>
      <c r="K29">
        <f t="shared" si="8"/>
        <v>0</v>
      </c>
      <c r="L29">
        <f t="shared" si="8"/>
        <v>0</v>
      </c>
      <c r="M29">
        <f t="shared" si="8"/>
        <v>0</v>
      </c>
      <c r="N29">
        <f t="shared" si="8"/>
        <v>0</v>
      </c>
      <c r="O29">
        <f t="shared" si="8"/>
        <v>0</v>
      </c>
      <c r="P29">
        <f t="shared" si="8"/>
        <v>0</v>
      </c>
      <c r="Q29">
        <f t="shared" si="8"/>
        <v>0</v>
      </c>
      <c r="R29">
        <f t="shared" si="8"/>
        <v>0</v>
      </c>
      <c r="S29">
        <f t="shared" si="8"/>
        <v>0</v>
      </c>
      <c r="T29">
        <f t="shared" si="8"/>
        <v>0</v>
      </c>
      <c r="U29">
        <f t="shared" si="8"/>
        <v>0</v>
      </c>
      <c r="V29">
        <f t="shared" si="8"/>
        <v>0</v>
      </c>
      <c r="W29">
        <f t="shared" si="8"/>
        <v>0</v>
      </c>
      <c r="X29">
        <f t="shared" si="8"/>
        <v>0</v>
      </c>
      <c r="Y29">
        <f t="shared" si="8"/>
        <v>0</v>
      </c>
      <c r="Z29">
        <f t="shared" si="8"/>
        <v>0</v>
      </c>
      <c r="AA29">
        <f t="shared" si="8"/>
        <v>0</v>
      </c>
      <c r="AB29">
        <f t="shared" si="8"/>
        <v>0</v>
      </c>
      <c r="AC29">
        <f t="shared" si="8"/>
        <v>0</v>
      </c>
      <c r="AD29">
        <f t="shared" si="8"/>
        <v>0</v>
      </c>
      <c r="AE29">
        <f t="shared" si="8"/>
        <v>0</v>
      </c>
    </row>
    <row r="30" spans="2:31" ht="13.5">
      <c r="B30">
        <f t="shared" si="3"/>
        <v>0</v>
      </c>
      <c r="C30">
        <f t="shared" si="3"/>
        <v>0</v>
      </c>
      <c r="D30">
        <f t="shared" si="4"/>
        <v>0</v>
      </c>
      <c r="E30">
        <f t="shared" si="4"/>
        <v>0</v>
      </c>
      <c r="F30">
        <f t="shared" si="4"/>
        <v>0</v>
      </c>
      <c r="G30">
        <f aca="true" t="shared" si="9" ref="G30:AE30">G20*G20</f>
        <v>0</v>
      </c>
      <c r="H30">
        <f t="shared" si="9"/>
        <v>0</v>
      </c>
      <c r="I30">
        <f t="shared" si="9"/>
        <v>0</v>
      </c>
      <c r="J30">
        <f t="shared" si="9"/>
        <v>0</v>
      </c>
      <c r="K30">
        <f t="shared" si="9"/>
        <v>0</v>
      </c>
      <c r="L30">
        <f t="shared" si="9"/>
        <v>0</v>
      </c>
      <c r="M30">
        <f t="shared" si="9"/>
        <v>0</v>
      </c>
      <c r="N30">
        <f t="shared" si="9"/>
        <v>0</v>
      </c>
      <c r="O30">
        <f t="shared" si="9"/>
        <v>0</v>
      </c>
      <c r="P30">
        <f t="shared" si="9"/>
        <v>0</v>
      </c>
      <c r="Q30">
        <f t="shared" si="9"/>
        <v>0</v>
      </c>
      <c r="R30">
        <f t="shared" si="9"/>
        <v>0</v>
      </c>
      <c r="S30">
        <f t="shared" si="9"/>
        <v>0</v>
      </c>
      <c r="T30">
        <f t="shared" si="9"/>
        <v>0</v>
      </c>
      <c r="U30">
        <f t="shared" si="9"/>
        <v>0</v>
      </c>
      <c r="V30">
        <f t="shared" si="9"/>
        <v>0</v>
      </c>
      <c r="W30">
        <f t="shared" si="9"/>
        <v>0</v>
      </c>
      <c r="X30">
        <f t="shared" si="9"/>
        <v>0</v>
      </c>
      <c r="Y30">
        <f t="shared" si="9"/>
        <v>0</v>
      </c>
      <c r="Z30">
        <f t="shared" si="9"/>
        <v>0</v>
      </c>
      <c r="AA30">
        <f t="shared" si="9"/>
        <v>0</v>
      </c>
      <c r="AB30">
        <f t="shared" si="9"/>
        <v>0</v>
      </c>
      <c r="AC30">
        <f t="shared" si="9"/>
        <v>0</v>
      </c>
      <c r="AD30">
        <f t="shared" si="9"/>
        <v>0</v>
      </c>
      <c r="AE30">
        <f t="shared" si="9"/>
        <v>0</v>
      </c>
    </row>
    <row r="31" spans="2:31" ht="13.5">
      <c r="B31">
        <f t="shared" si="3"/>
        <v>0</v>
      </c>
      <c r="C31">
        <f t="shared" si="3"/>
        <v>0</v>
      </c>
      <c r="D31">
        <f t="shared" si="4"/>
        <v>0</v>
      </c>
      <c r="E31">
        <f t="shared" si="4"/>
        <v>0</v>
      </c>
      <c r="F31">
        <f t="shared" si="4"/>
        <v>0</v>
      </c>
      <c r="G31">
        <f aca="true" t="shared" si="10" ref="G31:AE31">G21*G21</f>
        <v>0</v>
      </c>
      <c r="H31">
        <f t="shared" si="10"/>
        <v>0</v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0"/>
        <v>0</v>
      </c>
      <c r="M31">
        <f t="shared" si="10"/>
        <v>0</v>
      </c>
      <c r="N31">
        <f t="shared" si="10"/>
        <v>0</v>
      </c>
      <c r="O31">
        <f t="shared" si="10"/>
        <v>0</v>
      </c>
      <c r="P31">
        <f t="shared" si="10"/>
        <v>0</v>
      </c>
      <c r="Q31">
        <f t="shared" si="10"/>
        <v>0</v>
      </c>
      <c r="R31">
        <f t="shared" si="10"/>
        <v>0</v>
      </c>
      <c r="S31">
        <f t="shared" si="10"/>
        <v>0</v>
      </c>
      <c r="T31">
        <f t="shared" si="10"/>
        <v>0</v>
      </c>
      <c r="U31">
        <f t="shared" si="10"/>
        <v>0</v>
      </c>
      <c r="V31">
        <f t="shared" si="10"/>
        <v>0</v>
      </c>
      <c r="W31">
        <f t="shared" si="10"/>
        <v>0</v>
      </c>
      <c r="X31">
        <f t="shared" si="10"/>
        <v>0</v>
      </c>
      <c r="Y31">
        <f t="shared" si="10"/>
        <v>0</v>
      </c>
      <c r="Z31">
        <f t="shared" si="10"/>
        <v>0</v>
      </c>
      <c r="AA31">
        <f t="shared" si="10"/>
        <v>0</v>
      </c>
      <c r="AB31">
        <f t="shared" si="10"/>
        <v>0</v>
      </c>
      <c r="AC31">
        <f t="shared" si="10"/>
        <v>0</v>
      </c>
      <c r="AD31">
        <f t="shared" si="10"/>
        <v>0</v>
      </c>
      <c r="AE31">
        <f t="shared" si="10"/>
        <v>0</v>
      </c>
    </row>
    <row r="32" spans="2:31" ht="13.5">
      <c r="B32">
        <f t="shared" si="3"/>
        <v>0</v>
      </c>
      <c r="C32">
        <f t="shared" si="3"/>
        <v>0</v>
      </c>
      <c r="D32">
        <f t="shared" si="4"/>
        <v>0</v>
      </c>
      <c r="E32">
        <f t="shared" si="4"/>
        <v>0</v>
      </c>
      <c r="F32">
        <f t="shared" si="4"/>
        <v>0</v>
      </c>
      <c r="G32">
        <f aca="true" t="shared" si="11" ref="G32:AE32">G22*G22</f>
        <v>0</v>
      </c>
      <c r="H32">
        <f t="shared" si="11"/>
        <v>0</v>
      </c>
      <c r="I32">
        <f t="shared" si="11"/>
        <v>0</v>
      </c>
      <c r="J32">
        <f t="shared" si="11"/>
        <v>0</v>
      </c>
      <c r="K32">
        <f t="shared" si="11"/>
        <v>0</v>
      </c>
      <c r="L32">
        <f t="shared" si="11"/>
        <v>0</v>
      </c>
      <c r="M32">
        <f t="shared" si="11"/>
        <v>0</v>
      </c>
      <c r="N32">
        <f t="shared" si="11"/>
        <v>0</v>
      </c>
      <c r="O32">
        <f t="shared" si="11"/>
        <v>0</v>
      </c>
      <c r="P32">
        <f t="shared" si="11"/>
        <v>0</v>
      </c>
      <c r="Q32">
        <f t="shared" si="11"/>
        <v>0</v>
      </c>
      <c r="R32">
        <f t="shared" si="11"/>
        <v>0</v>
      </c>
      <c r="S32">
        <f t="shared" si="11"/>
        <v>0</v>
      </c>
      <c r="T32">
        <f t="shared" si="11"/>
        <v>0</v>
      </c>
      <c r="U32">
        <f t="shared" si="11"/>
        <v>0</v>
      </c>
      <c r="V32">
        <f t="shared" si="11"/>
        <v>0</v>
      </c>
      <c r="W32">
        <f t="shared" si="11"/>
        <v>0</v>
      </c>
      <c r="X32">
        <f t="shared" si="11"/>
        <v>0</v>
      </c>
      <c r="Y32">
        <f t="shared" si="11"/>
        <v>0</v>
      </c>
      <c r="Z32">
        <f t="shared" si="11"/>
        <v>0</v>
      </c>
      <c r="AA32">
        <f t="shared" si="11"/>
        <v>0</v>
      </c>
      <c r="AB32">
        <f t="shared" si="11"/>
        <v>0</v>
      </c>
      <c r="AC32">
        <f t="shared" si="11"/>
        <v>0</v>
      </c>
      <c r="AD32">
        <f t="shared" si="11"/>
        <v>0</v>
      </c>
      <c r="AE32">
        <f t="shared" si="11"/>
        <v>0</v>
      </c>
    </row>
    <row r="33" spans="2:31" ht="13.5">
      <c r="B33">
        <f t="shared" si="3"/>
        <v>0</v>
      </c>
      <c r="C33">
        <f t="shared" si="3"/>
        <v>0</v>
      </c>
      <c r="D33">
        <f t="shared" si="4"/>
        <v>0</v>
      </c>
      <c r="E33">
        <f t="shared" si="4"/>
        <v>0</v>
      </c>
      <c r="F33">
        <f t="shared" si="4"/>
        <v>0</v>
      </c>
      <c r="G33">
        <f aca="true" t="shared" si="12" ref="G33:V34">G23*G23</f>
        <v>0</v>
      </c>
      <c r="H33">
        <f t="shared" si="12"/>
        <v>0</v>
      </c>
      <c r="I33">
        <f t="shared" si="12"/>
        <v>0</v>
      </c>
      <c r="J33">
        <f t="shared" si="12"/>
        <v>0</v>
      </c>
      <c r="K33">
        <f t="shared" si="12"/>
        <v>0</v>
      </c>
      <c r="L33">
        <f t="shared" si="12"/>
        <v>0</v>
      </c>
      <c r="M33">
        <f t="shared" si="12"/>
        <v>0</v>
      </c>
      <c r="N33">
        <f t="shared" si="12"/>
        <v>0</v>
      </c>
      <c r="O33">
        <f t="shared" si="12"/>
        <v>0</v>
      </c>
      <c r="P33">
        <f t="shared" si="12"/>
        <v>0</v>
      </c>
      <c r="Q33">
        <f t="shared" si="12"/>
        <v>0</v>
      </c>
      <c r="R33">
        <f t="shared" si="12"/>
        <v>0</v>
      </c>
      <c r="S33">
        <f t="shared" si="12"/>
        <v>0</v>
      </c>
      <c r="T33">
        <f t="shared" si="12"/>
        <v>0</v>
      </c>
      <c r="U33">
        <f t="shared" si="12"/>
        <v>0</v>
      </c>
      <c r="V33">
        <f t="shared" si="12"/>
        <v>0</v>
      </c>
      <c r="W33">
        <f aca="true" t="shared" si="13" ref="W33:AE33">W23*W23</f>
        <v>0</v>
      </c>
      <c r="X33">
        <f t="shared" si="13"/>
        <v>0</v>
      </c>
      <c r="Y33">
        <f t="shared" si="13"/>
        <v>0</v>
      </c>
      <c r="Z33">
        <f t="shared" si="13"/>
        <v>0</v>
      </c>
      <c r="AA33">
        <f t="shared" si="13"/>
        <v>0</v>
      </c>
      <c r="AB33">
        <f t="shared" si="13"/>
        <v>0</v>
      </c>
      <c r="AC33">
        <f t="shared" si="13"/>
        <v>0</v>
      </c>
      <c r="AD33">
        <f t="shared" si="13"/>
        <v>0</v>
      </c>
      <c r="AE33">
        <f t="shared" si="13"/>
        <v>0</v>
      </c>
    </row>
    <row r="34" spans="2:33" ht="13.5">
      <c r="B34">
        <f t="shared" si="3"/>
        <v>0</v>
      </c>
      <c r="C34">
        <f t="shared" si="3"/>
        <v>0</v>
      </c>
      <c r="D34">
        <f t="shared" si="4"/>
        <v>0</v>
      </c>
      <c r="E34">
        <f t="shared" si="4"/>
        <v>0</v>
      </c>
      <c r="F34">
        <f t="shared" si="4"/>
        <v>0</v>
      </c>
      <c r="G34">
        <f aca="true" t="shared" si="14" ref="G34:P34">G24*G24</f>
        <v>0</v>
      </c>
      <c r="H34">
        <f t="shared" si="14"/>
        <v>0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0</v>
      </c>
      <c r="M34">
        <f t="shared" si="14"/>
        <v>0</v>
      </c>
      <c r="N34">
        <f t="shared" si="14"/>
        <v>0</v>
      </c>
      <c r="O34">
        <f t="shared" si="14"/>
        <v>0</v>
      </c>
      <c r="P34">
        <f t="shared" si="14"/>
        <v>0</v>
      </c>
      <c r="Q34">
        <f t="shared" si="12"/>
        <v>0</v>
      </c>
      <c r="R34">
        <f t="shared" si="12"/>
        <v>0</v>
      </c>
      <c r="S34">
        <f t="shared" si="12"/>
        <v>0</v>
      </c>
      <c r="T34">
        <f t="shared" si="12"/>
        <v>0</v>
      </c>
      <c r="U34">
        <f t="shared" si="12"/>
        <v>0</v>
      </c>
      <c r="V34">
        <f t="shared" si="12"/>
        <v>0</v>
      </c>
      <c r="W34">
        <f aca="true" t="shared" si="15" ref="W34:AE34">W24*W24</f>
        <v>0</v>
      </c>
      <c r="X34">
        <f t="shared" si="15"/>
        <v>0</v>
      </c>
      <c r="Y34">
        <f t="shared" si="15"/>
        <v>0</v>
      </c>
      <c r="Z34">
        <f t="shared" si="15"/>
        <v>0</v>
      </c>
      <c r="AA34">
        <f t="shared" si="15"/>
        <v>0</v>
      </c>
      <c r="AB34">
        <f t="shared" si="15"/>
        <v>0</v>
      </c>
      <c r="AC34">
        <f t="shared" si="15"/>
        <v>0</v>
      </c>
      <c r="AD34">
        <f t="shared" si="15"/>
        <v>0</v>
      </c>
      <c r="AE34">
        <f t="shared" si="15"/>
        <v>0</v>
      </c>
      <c r="AF34" s="11">
        <f>SUM(B25:AE34)</f>
        <v>40.62399999999963</v>
      </c>
      <c r="AG34" s="5" t="s">
        <v>13</v>
      </c>
    </row>
    <row r="35" spans="2:12" ht="13.5">
      <c r="B35" t="s">
        <v>65</v>
      </c>
      <c r="K35" s="3"/>
      <c r="L35" s="5"/>
    </row>
    <row r="37" spans="1:31" ht="13.5">
      <c r="A37" t="s">
        <v>10</v>
      </c>
      <c r="B37">
        <f>IF(Sheet1!B22=0,0,Sheet1!B22-$B$8)</f>
        <v>1.0833333333333712</v>
      </c>
      <c r="C37">
        <f>IF(Sheet1!C22=0,0,Sheet1!C22-$B$8)</f>
        <v>-1.7166666666665833</v>
      </c>
      <c r="D37">
        <f>IF(Sheet1!D22=0,0,Sheet1!D22-$B$8)</f>
        <v>-2.5166666666666515</v>
      </c>
      <c r="E37">
        <f>IF(Sheet1!E22=0,0,Sheet1!E22-$B$8)</f>
        <v>0</v>
      </c>
      <c r="F37">
        <f>IF(Sheet1!F22=0,0,Sheet1!F22-$B$8)</f>
        <v>0</v>
      </c>
      <c r="G37">
        <f>IF(Sheet1!G22=0,0,Sheet1!G22-$B$8)</f>
        <v>0.8833333333333258</v>
      </c>
      <c r="H37">
        <f>IF(Sheet1!H22=0,0,Sheet1!H22-$B$8)</f>
        <v>-0.31666666666660603</v>
      </c>
      <c r="I37">
        <f>IF(Sheet1!I22=0,0,Sheet1!I22-$B$8)</f>
        <v>0.9833333333333485</v>
      </c>
      <c r="J37">
        <f>IF(Sheet1!J22=0,0,Sheet1!J22-$B$8)</f>
        <v>0</v>
      </c>
      <c r="K37">
        <f>IF(Sheet1!K22=0,0,Sheet1!K22-$B$8)</f>
        <v>0</v>
      </c>
      <c r="L37">
        <f>IF(Sheet1!L22=0,0,Sheet1!L22-$B$8)</f>
        <v>0</v>
      </c>
      <c r="M37">
        <f>IF(Sheet1!M22=0,0,Sheet1!M22-$B$8)</f>
        <v>0</v>
      </c>
      <c r="N37">
        <f>IF(Sheet1!N22=0,0,Sheet1!N22-$B$8)</f>
        <v>0</v>
      </c>
      <c r="O37">
        <f>IF(Sheet1!O22=0,0,Sheet1!O22-$B$8)</f>
        <v>0</v>
      </c>
      <c r="P37">
        <f>IF(Sheet1!P22=0,0,Sheet1!P22-$B$8)</f>
        <v>0</v>
      </c>
      <c r="Q37">
        <f>IF(Sheet1!B38=0,0,Sheet1!B38-$B$8)</f>
        <v>0</v>
      </c>
      <c r="R37">
        <f>IF(Sheet1!C38=0,0,Sheet1!C38-$B$8)</f>
        <v>0</v>
      </c>
      <c r="S37">
        <f>IF(Sheet1!D38=0,0,Sheet1!D38-$B$8)</f>
        <v>0</v>
      </c>
      <c r="T37">
        <f>IF(Sheet1!E38=0,0,Sheet1!E38-$B$8)</f>
        <v>0</v>
      </c>
      <c r="U37">
        <f>IF(Sheet1!F38=0,0,Sheet1!F38-$B$8)</f>
        <v>0</v>
      </c>
      <c r="V37">
        <f>IF(Sheet1!G38=0,0,Sheet1!G38-$B$8)</f>
        <v>0</v>
      </c>
      <c r="W37">
        <f>IF(Sheet1!H38=0,0,Sheet1!H38-$B$8)</f>
        <v>0</v>
      </c>
      <c r="X37">
        <f>IF(Sheet1!I38=0,0,Sheet1!I38-$B$8)</f>
        <v>0</v>
      </c>
      <c r="Y37">
        <f>IF(Sheet1!J38=0,0,Sheet1!J38-$B$8)</f>
        <v>0</v>
      </c>
      <c r="Z37">
        <f>IF(Sheet1!K38=0,0,Sheet1!K38-$B$8)</f>
        <v>0</v>
      </c>
      <c r="AA37">
        <f>IF(Sheet1!L38=0,0,Sheet1!L38-$B$8)</f>
        <v>0</v>
      </c>
      <c r="AB37">
        <f>IF(Sheet1!M38=0,0,Sheet1!M38-$B$8)</f>
        <v>0</v>
      </c>
      <c r="AC37">
        <f>IF(Sheet1!N38=0,0,Sheet1!N38-$B$8)</f>
        <v>0</v>
      </c>
      <c r="AD37">
        <f>IF(Sheet1!O38=0,0,Sheet1!O38-$B$8)</f>
        <v>0</v>
      </c>
      <c r="AE37">
        <f>IF(Sheet1!P38=0,0,Sheet1!P38-$B$8)</f>
        <v>0</v>
      </c>
    </row>
    <row r="38" spans="2:31" ht="13.5">
      <c r="B38">
        <f>IF(Sheet1!B23=0,0,Sheet1!B23-$B$8)</f>
        <v>-2.2166666666665833</v>
      </c>
      <c r="C38">
        <f>IF(Sheet1!C23=0,0,Sheet1!C23-$B$8)</f>
        <v>0.8833333333333258</v>
      </c>
      <c r="D38">
        <f>IF(Sheet1!D23=0,0,Sheet1!D23-$B$8)</f>
        <v>-0.5166666666666515</v>
      </c>
      <c r="E38">
        <f>IF(Sheet1!E23=0,0,Sheet1!E23-$B$8)</f>
        <v>0</v>
      </c>
      <c r="F38">
        <f>IF(Sheet1!F23=0,0,Sheet1!F23-$B$8)</f>
        <v>0</v>
      </c>
      <c r="G38">
        <f>IF(Sheet1!G23=0,0,Sheet1!G23-$B$8)</f>
        <v>1.4833333333333485</v>
      </c>
      <c r="H38">
        <f>IF(Sheet1!H23=0,0,Sheet1!H23-$B$8)</f>
        <v>1.5833333333333712</v>
      </c>
      <c r="I38">
        <f>IF(Sheet1!I23=0,0,Sheet1!I23-$B$8)</f>
        <v>1.2833333333334167</v>
      </c>
      <c r="J38">
        <f>IF(Sheet1!J23=0,0,Sheet1!J23-$B$8)</f>
        <v>0</v>
      </c>
      <c r="K38">
        <f>IF(Sheet1!K23=0,0,Sheet1!K23-$B$8)</f>
        <v>0</v>
      </c>
      <c r="L38">
        <f>IF(Sheet1!L23=0,0,Sheet1!L23-$B$8)</f>
        <v>0</v>
      </c>
      <c r="M38">
        <f>IF(Sheet1!M23=0,0,Sheet1!M23-$B$8)</f>
        <v>0</v>
      </c>
      <c r="N38">
        <f>IF(Sheet1!N23=0,0,Sheet1!N23-$B$8)</f>
        <v>0</v>
      </c>
      <c r="O38">
        <f>IF(Sheet1!O23=0,0,Sheet1!O23-$B$8)</f>
        <v>0</v>
      </c>
      <c r="P38">
        <f>IF(Sheet1!P23=0,0,Sheet1!P23-$B$8)</f>
        <v>0</v>
      </c>
      <c r="Q38">
        <f>IF(Sheet1!B39=0,0,Sheet1!B39-$B$8)</f>
        <v>0</v>
      </c>
      <c r="R38">
        <f>IF(Sheet1!C39=0,0,Sheet1!C39-$B$8)</f>
        <v>0</v>
      </c>
      <c r="S38">
        <f>IF(Sheet1!D39=0,0,Sheet1!D39-$B$8)</f>
        <v>0</v>
      </c>
      <c r="T38">
        <f>IF(Sheet1!E39=0,0,Sheet1!E39-$B$8)</f>
        <v>0</v>
      </c>
      <c r="U38">
        <f>IF(Sheet1!F39=0,0,Sheet1!F39-$B$8)</f>
        <v>0</v>
      </c>
      <c r="V38">
        <f>IF(Sheet1!G39=0,0,Sheet1!G39-$B$8)</f>
        <v>0</v>
      </c>
      <c r="W38">
        <f>IF(Sheet1!H39=0,0,Sheet1!H39-$B$8)</f>
        <v>0</v>
      </c>
      <c r="X38">
        <f>IF(Sheet1!I39=0,0,Sheet1!I39-$B$8)</f>
        <v>0</v>
      </c>
      <c r="Y38">
        <f>IF(Sheet1!J39=0,0,Sheet1!J39-$B$8)</f>
        <v>0</v>
      </c>
      <c r="Z38">
        <f>IF(Sheet1!K39=0,0,Sheet1!K39-$B$8)</f>
        <v>0</v>
      </c>
      <c r="AA38">
        <f>IF(Sheet1!L39=0,0,Sheet1!L39-$B$8)</f>
        <v>0</v>
      </c>
      <c r="AB38">
        <f>IF(Sheet1!M39=0,0,Sheet1!M39-$B$8)</f>
        <v>0</v>
      </c>
      <c r="AC38">
        <f>IF(Sheet1!N39=0,0,Sheet1!N39-$B$8)</f>
        <v>0</v>
      </c>
      <c r="AD38">
        <f>IF(Sheet1!O39=0,0,Sheet1!O39-$B$8)</f>
        <v>0</v>
      </c>
      <c r="AE38">
        <f>IF(Sheet1!P39=0,0,Sheet1!P39-$B$8)</f>
        <v>0</v>
      </c>
    </row>
    <row r="39" spans="2:31" ht="13.5">
      <c r="B39">
        <f>IF(Sheet1!B24=0,0,Sheet1!B24-$B$8)</f>
        <v>2.683333333333394</v>
      </c>
      <c r="C39">
        <f>IF(Sheet1!C24=0,0,Sheet1!C24-$B$8)</f>
        <v>-0.11666666666667425</v>
      </c>
      <c r="D39">
        <f>IF(Sheet1!D24=0,0,Sheet1!D24-$B$8)</f>
        <v>-3.7166666666665833</v>
      </c>
      <c r="E39">
        <f>IF(Sheet1!E24=0,0,Sheet1!E24-$B$8)</f>
        <v>0</v>
      </c>
      <c r="F39">
        <f>IF(Sheet1!F24=0,0,Sheet1!F24-$B$8)</f>
        <v>0</v>
      </c>
      <c r="G39">
        <f>IF(Sheet1!G24=0,0,Sheet1!G24-$B$8)</f>
        <v>0.9833333333333485</v>
      </c>
      <c r="H39">
        <f>IF(Sheet1!H24=0,0,Sheet1!H24-$B$8)</f>
        <v>0.5833333333333712</v>
      </c>
      <c r="I39">
        <f>IF(Sheet1!I24=0,0,Sheet1!I24-$B$8)</f>
        <v>0.38333333333332575</v>
      </c>
      <c r="J39">
        <f>IF(Sheet1!J24=0,0,Sheet1!J24-$B$8)</f>
        <v>0</v>
      </c>
      <c r="K39">
        <f>IF(Sheet1!K24=0,0,Sheet1!K24-$B$8)</f>
        <v>0</v>
      </c>
      <c r="L39">
        <f>IF(Sheet1!L24=0,0,Sheet1!L24-$B$8)</f>
        <v>0</v>
      </c>
      <c r="M39">
        <f>IF(Sheet1!M24=0,0,Sheet1!M24-$B$8)</f>
        <v>0</v>
      </c>
      <c r="N39">
        <f>IF(Sheet1!N24=0,0,Sheet1!N24-$B$8)</f>
        <v>0</v>
      </c>
      <c r="O39">
        <f>IF(Sheet1!O24=0,0,Sheet1!O24-$B$8)</f>
        <v>0</v>
      </c>
      <c r="P39">
        <f>IF(Sheet1!P24=0,0,Sheet1!P24-$B$8)</f>
        <v>0</v>
      </c>
      <c r="Q39">
        <f>IF(Sheet1!B40=0,0,Sheet1!B40-$B$8)</f>
        <v>0</v>
      </c>
      <c r="R39">
        <f>IF(Sheet1!C40=0,0,Sheet1!C40-$B$8)</f>
        <v>0</v>
      </c>
      <c r="S39">
        <f>IF(Sheet1!D40=0,0,Sheet1!D40-$B$8)</f>
        <v>0</v>
      </c>
      <c r="T39">
        <f>IF(Sheet1!E40=0,0,Sheet1!E40-$B$8)</f>
        <v>0</v>
      </c>
      <c r="U39">
        <f>IF(Sheet1!F40=0,0,Sheet1!F40-$B$8)</f>
        <v>0</v>
      </c>
      <c r="V39">
        <f>IF(Sheet1!G40=0,0,Sheet1!G40-$B$8)</f>
        <v>0</v>
      </c>
      <c r="W39">
        <f>IF(Sheet1!H40=0,0,Sheet1!H40-$B$8)</f>
        <v>0</v>
      </c>
      <c r="X39">
        <f>IF(Sheet1!I40=0,0,Sheet1!I40-$B$8)</f>
        <v>0</v>
      </c>
      <c r="Y39">
        <f>IF(Sheet1!J40=0,0,Sheet1!J40-$B$8)</f>
        <v>0</v>
      </c>
      <c r="Z39">
        <f>IF(Sheet1!K40=0,0,Sheet1!K40-$B$8)</f>
        <v>0</v>
      </c>
      <c r="AA39">
        <f>IF(Sheet1!L40=0,0,Sheet1!L40-$B$8)</f>
        <v>0</v>
      </c>
      <c r="AB39">
        <f>IF(Sheet1!M40=0,0,Sheet1!M40-$B$8)</f>
        <v>0</v>
      </c>
      <c r="AC39">
        <f>IF(Sheet1!N40=0,0,Sheet1!N40-$B$8)</f>
        <v>0</v>
      </c>
      <c r="AD39">
        <f>IF(Sheet1!O40=0,0,Sheet1!O40-$B$8)</f>
        <v>0</v>
      </c>
      <c r="AE39">
        <f>IF(Sheet1!P40=0,0,Sheet1!P40-$B$8)</f>
        <v>0</v>
      </c>
    </row>
    <row r="40" spans="2:31" ht="13.5">
      <c r="B40">
        <f>IF(Sheet1!B25=0,0,Sheet1!B25-$B$8)</f>
        <v>0.18333333333339397</v>
      </c>
      <c r="C40">
        <f>IF(Sheet1!C25=0,0,Sheet1!C25-$B$8)</f>
        <v>1.5833333333333712</v>
      </c>
      <c r="D40">
        <f>IF(Sheet1!D25=0,0,Sheet1!D25-$B$8)</f>
        <v>-0.816666666666606</v>
      </c>
      <c r="E40">
        <f>IF(Sheet1!E25=0,0,Sheet1!E25-$B$8)</f>
        <v>0</v>
      </c>
      <c r="F40">
        <f>IF(Sheet1!F25=0,0,Sheet1!F25-$B$8)</f>
        <v>0</v>
      </c>
      <c r="G40">
        <f>IF(Sheet1!G25=0,0,Sheet1!G25-$B$8)</f>
        <v>1.683333333333394</v>
      </c>
      <c r="H40">
        <f>IF(Sheet1!H25=0,0,Sheet1!H25-$B$8)</f>
        <v>-0.31666666666660603</v>
      </c>
      <c r="I40">
        <f>IF(Sheet1!I25=0,0,Sheet1!I25-$B$8)</f>
        <v>1.4833333333333485</v>
      </c>
      <c r="J40">
        <f>IF(Sheet1!J25=0,0,Sheet1!J25-$B$8)</f>
        <v>0</v>
      </c>
      <c r="K40">
        <f>IF(Sheet1!K25=0,0,Sheet1!K25-$B$8)</f>
        <v>0</v>
      </c>
      <c r="L40">
        <f>IF(Sheet1!L25=0,0,Sheet1!L25-$B$8)</f>
        <v>0</v>
      </c>
      <c r="M40">
        <f>IF(Sheet1!M25=0,0,Sheet1!M25-$B$8)</f>
        <v>0</v>
      </c>
      <c r="N40">
        <f>IF(Sheet1!N25=0,0,Sheet1!N25-$B$8)</f>
        <v>0</v>
      </c>
      <c r="O40">
        <f>IF(Sheet1!O25=0,0,Sheet1!O25-$B$8)</f>
        <v>0</v>
      </c>
      <c r="P40">
        <f>IF(Sheet1!P25=0,0,Sheet1!P25-$B$8)</f>
        <v>0</v>
      </c>
      <c r="Q40">
        <f>IF(Sheet1!B41=0,0,Sheet1!B41-$B$8)</f>
        <v>0</v>
      </c>
      <c r="R40">
        <f>IF(Sheet1!C41=0,0,Sheet1!C41-$B$8)</f>
        <v>0</v>
      </c>
      <c r="S40">
        <f>IF(Sheet1!D41=0,0,Sheet1!D41-$B$8)</f>
        <v>0</v>
      </c>
      <c r="T40">
        <f>IF(Sheet1!E41=0,0,Sheet1!E41-$B$8)</f>
        <v>0</v>
      </c>
      <c r="U40">
        <f>IF(Sheet1!F41=0,0,Sheet1!F41-$B$8)</f>
        <v>0</v>
      </c>
      <c r="V40">
        <f>IF(Sheet1!G41=0,0,Sheet1!G41-$B$8)</f>
        <v>0</v>
      </c>
      <c r="W40">
        <f>IF(Sheet1!H41=0,0,Sheet1!H41-$B$8)</f>
        <v>0</v>
      </c>
      <c r="X40">
        <f>IF(Sheet1!I41=0,0,Sheet1!I41-$B$8)</f>
        <v>0</v>
      </c>
      <c r="Y40">
        <f>IF(Sheet1!J41=0,0,Sheet1!J41-$B$8)</f>
        <v>0</v>
      </c>
      <c r="Z40">
        <f>IF(Sheet1!K41=0,0,Sheet1!K41-$B$8)</f>
        <v>0</v>
      </c>
      <c r="AA40">
        <f>IF(Sheet1!L41=0,0,Sheet1!L41-$B$8)</f>
        <v>0</v>
      </c>
      <c r="AB40">
        <f>IF(Sheet1!M41=0,0,Sheet1!M41-$B$8)</f>
        <v>0</v>
      </c>
      <c r="AC40">
        <f>IF(Sheet1!N41=0,0,Sheet1!N41-$B$8)</f>
        <v>0</v>
      </c>
      <c r="AD40">
        <f>IF(Sheet1!O41=0,0,Sheet1!O41-$B$8)</f>
        <v>0</v>
      </c>
      <c r="AE40">
        <f>IF(Sheet1!P41=0,0,Sheet1!P41-$B$8)</f>
        <v>0</v>
      </c>
    </row>
    <row r="41" spans="2:31" ht="13.5">
      <c r="B41">
        <f>IF(Sheet1!B26=0,0,Sheet1!B26-$B$8)</f>
        <v>-2.4166666666666288</v>
      </c>
      <c r="C41">
        <f>IF(Sheet1!C26=0,0,Sheet1!C26-$B$8)</f>
        <v>0.4833333333333485</v>
      </c>
      <c r="D41">
        <f>IF(Sheet1!D26=0,0,Sheet1!D26-$B$8)</f>
        <v>-3.9166666666666288</v>
      </c>
      <c r="E41">
        <f>IF(Sheet1!E26=0,0,Sheet1!E26-$B$8)</f>
        <v>0</v>
      </c>
      <c r="F41">
        <f>IF(Sheet1!F26=0,0,Sheet1!F26-$B$8)</f>
        <v>0</v>
      </c>
      <c r="G41">
        <f>IF(Sheet1!G26=0,0,Sheet1!G26-$B$8)</f>
        <v>0.38333333333332575</v>
      </c>
      <c r="H41">
        <f>IF(Sheet1!H26=0,0,Sheet1!H26-$B$8)</f>
        <v>-0.7166666666665833</v>
      </c>
      <c r="I41">
        <f>IF(Sheet1!I26=0,0,Sheet1!I26-$B$8)</f>
        <v>0.683333333333394</v>
      </c>
      <c r="J41">
        <f>IF(Sheet1!J26=0,0,Sheet1!J26-$B$8)</f>
        <v>0</v>
      </c>
      <c r="K41">
        <f>IF(Sheet1!K26=0,0,Sheet1!K26-$B$8)</f>
        <v>0</v>
      </c>
      <c r="L41">
        <f>IF(Sheet1!L26=0,0,Sheet1!L26-$B$8)</f>
        <v>0</v>
      </c>
      <c r="M41">
        <f>IF(Sheet1!M26=0,0,Sheet1!M26-$B$8)</f>
        <v>0</v>
      </c>
      <c r="N41">
        <f>IF(Sheet1!N26=0,0,Sheet1!N26-$B$8)</f>
        <v>0</v>
      </c>
      <c r="O41">
        <f>IF(Sheet1!O26=0,0,Sheet1!O26-$B$8)</f>
        <v>0</v>
      </c>
      <c r="P41">
        <f>IF(Sheet1!P26=0,0,Sheet1!P26-$B$8)</f>
        <v>0</v>
      </c>
      <c r="Q41">
        <f>IF(Sheet1!B42=0,0,Sheet1!B42-$B$8)</f>
        <v>0</v>
      </c>
      <c r="R41">
        <f>IF(Sheet1!C42=0,0,Sheet1!C42-$B$8)</f>
        <v>0</v>
      </c>
      <c r="S41">
        <f>IF(Sheet1!D42=0,0,Sheet1!D42-$B$8)</f>
        <v>0</v>
      </c>
      <c r="T41">
        <f>IF(Sheet1!E42=0,0,Sheet1!E42-$B$8)</f>
        <v>0</v>
      </c>
      <c r="U41">
        <f>IF(Sheet1!F42=0,0,Sheet1!F42-$B$8)</f>
        <v>0</v>
      </c>
      <c r="V41">
        <f>IF(Sheet1!G42=0,0,Sheet1!G42-$B$8)</f>
        <v>0</v>
      </c>
      <c r="W41">
        <f>IF(Sheet1!H42=0,0,Sheet1!H42-$B$8)</f>
        <v>0</v>
      </c>
      <c r="X41">
        <f>IF(Sheet1!I42=0,0,Sheet1!I42-$B$8)</f>
        <v>0</v>
      </c>
      <c r="Y41">
        <f>IF(Sheet1!J42=0,0,Sheet1!J42-$B$8)</f>
        <v>0</v>
      </c>
      <c r="Z41">
        <f>IF(Sheet1!K42=0,0,Sheet1!K42-$B$8)</f>
        <v>0</v>
      </c>
      <c r="AA41">
        <f>IF(Sheet1!L42=0,0,Sheet1!L42-$B$8)</f>
        <v>0</v>
      </c>
      <c r="AB41">
        <f>IF(Sheet1!M42=0,0,Sheet1!M42-$B$8)</f>
        <v>0</v>
      </c>
      <c r="AC41">
        <f>IF(Sheet1!N42=0,0,Sheet1!N42-$B$8)</f>
        <v>0</v>
      </c>
      <c r="AD41">
        <f>IF(Sheet1!O42=0,0,Sheet1!O42-$B$8)</f>
        <v>0</v>
      </c>
      <c r="AE41">
        <f>IF(Sheet1!P42=0,0,Sheet1!P42-$B$8)</f>
        <v>0</v>
      </c>
    </row>
    <row r="42" spans="2:31" ht="13.5">
      <c r="B42">
        <f>IF(Sheet1!B27=0,0,Sheet1!B27-$B$8)</f>
        <v>0</v>
      </c>
      <c r="C42">
        <f>IF(Sheet1!C27=0,0,Sheet1!C27-$B$8)</f>
        <v>0</v>
      </c>
      <c r="D42">
        <f>IF(Sheet1!D27=0,0,Sheet1!D27-$B$8)</f>
        <v>0</v>
      </c>
      <c r="E42">
        <f>IF(Sheet1!E27=0,0,Sheet1!E27-$B$8)</f>
        <v>0</v>
      </c>
      <c r="F42">
        <f>IF(Sheet1!F27=0,0,Sheet1!F27-$B$8)</f>
        <v>0</v>
      </c>
      <c r="G42">
        <f>IF(Sheet1!G27=0,0,Sheet1!G27-$B$8)</f>
        <v>0</v>
      </c>
      <c r="H42">
        <f>IF(Sheet1!H27=0,0,Sheet1!H27-$B$8)</f>
        <v>0</v>
      </c>
      <c r="I42">
        <f>IF(Sheet1!I27=0,0,Sheet1!I27-$B$8)</f>
        <v>0</v>
      </c>
      <c r="J42">
        <f>IF(Sheet1!J27=0,0,Sheet1!J27-$B$8)</f>
        <v>0</v>
      </c>
      <c r="K42">
        <f>IF(Sheet1!K27=0,0,Sheet1!K27-$B$8)</f>
        <v>0</v>
      </c>
      <c r="L42">
        <f>IF(Sheet1!L27=0,0,Sheet1!L27-$B$8)</f>
        <v>0</v>
      </c>
      <c r="M42">
        <f>IF(Sheet1!M27=0,0,Sheet1!M27-$B$8)</f>
        <v>0</v>
      </c>
      <c r="N42">
        <f>IF(Sheet1!N27=0,0,Sheet1!N27-$B$8)</f>
        <v>0</v>
      </c>
      <c r="O42">
        <f>IF(Sheet1!O27=0,0,Sheet1!O27-$B$8)</f>
        <v>0</v>
      </c>
      <c r="P42">
        <f>IF(Sheet1!P27=0,0,Sheet1!P27-$B$8)</f>
        <v>0</v>
      </c>
      <c r="Q42">
        <f>IF(Sheet1!B43=0,0,Sheet1!B43-$B$8)</f>
        <v>0</v>
      </c>
      <c r="R42">
        <f>IF(Sheet1!C43=0,0,Sheet1!C43-$B$8)</f>
        <v>0</v>
      </c>
      <c r="S42">
        <f>IF(Sheet1!D43=0,0,Sheet1!D43-$B$8)</f>
        <v>0</v>
      </c>
      <c r="T42">
        <f>IF(Sheet1!E43=0,0,Sheet1!E43-$B$8)</f>
        <v>0</v>
      </c>
      <c r="U42">
        <f>IF(Sheet1!F43=0,0,Sheet1!F43-$B$8)</f>
        <v>0</v>
      </c>
      <c r="V42">
        <f>IF(Sheet1!G43=0,0,Sheet1!G43-$B$8)</f>
        <v>0</v>
      </c>
      <c r="W42">
        <f>IF(Sheet1!H43=0,0,Sheet1!H43-$B$8)</f>
        <v>0</v>
      </c>
      <c r="X42">
        <f>IF(Sheet1!I43=0,0,Sheet1!I43-$B$8)</f>
        <v>0</v>
      </c>
      <c r="Y42">
        <f>IF(Sheet1!J43=0,0,Sheet1!J43-$B$8)</f>
        <v>0</v>
      </c>
      <c r="Z42">
        <f>IF(Sheet1!K43=0,0,Sheet1!K43-$B$8)</f>
        <v>0</v>
      </c>
      <c r="AA42">
        <f>IF(Sheet1!L43=0,0,Sheet1!L43-$B$8)</f>
        <v>0</v>
      </c>
      <c r="AB42">
        <f>IF(Sheet1!M43=0,0,Sheet1!M43-$B$8)</f>
        <v>0</v>
      </c>
      <c r="AC42">
        <f>IF(Sheet1!N43=0,0,Sheet1!N43-$B$8)</f>
        <v>0</v>
      </c>
      <c r="AD42">
        <f>IF(Sheet1!O43=0,0,Sheet1!O43-$B$8)</f>
        <v>0</v>
      </c>
      <c r="AE42">
        <f>IF(Sheet1!P43=0,0,Sheet1!P43-$B$8)</f>
        <v>0</v>
      </c>
    </row>
    <row r="43" spans="2:31" ht="13.5">
      <c r="B43">
        <f>IF(Sheet1!B28=0,0,Sheet1!B28-$B$8)</f>
        <v>0</v>
      </c>
      <c r="C43">
        <f>IF(Sheet1!C28=0,0,Sheet1!C28-$B$8)</f>
        <v>0</v>
      </c>
      <c r="D43">
        <f>IF(Sheet1!D28=0,0,Sheet1!D28-$B$8)</f>
        <v>0</v>
      </c>
      <c r="E43">
        <f>IF(Sheet1!E28=0,0,Sheet1!E28-$B$8)</f>
        <v>0</v>
      </c>
      <c r="F43">
        <f>IF(Sheet1!F28=0,0,Sheet1!F28-$B$8)</f>
        <v>0</v>
      </c>
      <c r="G43">
        <f>IF(Sheet1!G28=0,0,Sheet1!G28-$B$8)</f>
        <v>0</v>
      </c>
      <c r="H43">
        <f>IF(Sheet1!H28=0,0,Sheet1!H28-$B$8)</f>
        <v>0</v>
      </c>
      <c r="I43">
        <f>IF(Sheet1!I28=0,0,Sheet1!I28-$B$8)</f>
        <v>0</v>
      </c>
      <c r="J43">
        <f>IF(Sheet1!J28=0,0,Sheet1!J28-$B$8)</f>
        <v>0</v>
      </c>
      <c r="K43">
        <f>IF(Sheet1!K28=0,0,Sheet1!K28-$B$8)</f>
        <v>0</v>
      </c>
      <c r="L43">
        <f>IF(Sheet1!L28=0,0,Sheet1!L28-$B$8)</f>
        <v>0</v>
      </c>
      <c r="M43">
        <f>IF(Sheet1!M28=0,0,Sheet1!M28-$B$8)</f>
        <v>0</v>
      </c>
      <c r="N43">
        <f>IF(Sheet1!N28=0,0,Sheet1!N28-$B$8)</f>
        <v>0</v>
      </c>
      <c r="O43">
        <f>IF(Sheet1!O28=0,0,Sheet1!O28-$B$8)</f>
        <v>0</v>
      </c>
      <c r="P43">
        <f>IF(Sheet1!P28=0,0,Sheet1!P28-$B$8)</f>
        <v>0</v>
      </c>
      <c r="Q43">
        <f>IF(Sheet1!B44=0,0,Sheet1!B44-$B$8)</f>
        <v>0</v>
      </c>
      <c r="R43">
        <f>IF(Sheet1!C44=0,0,Sheet1!C44-$B$8)</f>
        <v>0</v>
      </c>
      <c r="S43">
        <f>IF(Sheet1!D44=0,0,Sheet1!D44-$B$8)</f>
        <v>0</v>
      </c>
      <c r="T43">
        <f>IF(Sheet1!E44=0,0,Sheet1!E44-$B$8)</f>
        <v>0</v>
      </c>
      <c r="U43">
        <f>IF(Sheet1!F44=0,0,Sheet1!F44-$B$8)</f>
        <v>0</v>
      </c>
      <c r="V43">
        <f>IF(Sheet1!G44=0,0,Sheet1!G44-$B$8)</f>
        <v>0</v>
      </c>
      <c r="W43">
        <f>IF(Sheet1!H44=0,0,Sheet1!H44-$B$8)</f>
        <v>0</v>
      </c>
      <c r="X43">
        <f>IF(Sheet1!I44=0,0,Sheet1!I44-$B$8)</f>
        <v>0</v>
      </c>
      <c r="Y43">
        <f>IF(Sheet1!J44=0,0,Sheet1!J44-$B$8)</f>
        <v>0</v>
      </c>
      <c r="Z43">
        <f>IF(Sheet1!K44=0,0,Sheet1!K44-$B$8)</f>
        <v>0</v>
      </c>
      <c r="AA43">
        <f>IF(Sheet1!L44=0,0,Sheet1!L44-$B$8)</f>
        <v>0</v>
      </c>
      <c r="AB43">
        <f>IF(Sheet1!M44=0,0,Sheet1!M44-$B$8)</f>
        <v>0</v>
      </c>
      <c r="AC43">
        <f>IF(Sheet1!N44=0,0,Sheet1!N44-$B$8)</f>
        <v>0</v>
      </c>
      <c r="AD43">
        <f>IF(Sheet1!O44=0,0,Sheet1!O44-$B$8)</f>
        <v>0</v>
      </c>
      <c r="AE43">
        <f>IF(Sheet1!P44=0,0,Sheet1!P44-$B$8)</f>
        <v>0</v>
      </c>
    </row>
    <row r="44" spans="2:31" ht="13.5">
      <c r="B44">
        <f>IF(Sheet1!B29=0,0,Sheet1!B29-$B$8)</f>
        <v>0</v>
      </c>
      <c r="C44">
        <f>IF(Sheet1!C29=0,0,Sheet1!C29-$B$8)</f>
        <v>0</v>
      </c>
      <c r="D44">
        <f>IF(Sheet1!D29=0,0,Sheet1!D29-$B$8)</f>
        <v>0</v>
      </c>
      <c r="E44">
        <f>IF(Sheet1!E29=0,0,Sheet1!E29-$B$8)</f>
        <v>0</v>
      </c>
      <c r="F44">
        <f>IF(Sheet1!F29=0,0,Sheet1!F29-$B$8)</f>
        <v>0</v>
      </c>
      <c r="G44">
        <f>IF(Sheet1!G29=0,0,Sheet1!G29-$B$8)</f>
        <v>0</v>
      </c>
      <c r="H44">
        <f>IF(Sheet1!H29=0,0,Sheet1!H29-$B$8)</f>
        <v>0</v>
      </c>
      <c r="I44">
        <f>IF(Sheet1!I29=0,0,Sheet1!I29-$B$8)</f>
        <v>0</v>
      </c>
      <c r="J44">
        <f>IF(Sheet1!J29=0,0,Sheet1!J29-$B$8)</f>
        <v>0</v>
      </c>
      <c r="K44">
        <f>IF(Sheet1!K29=0,0,Sheet1!K29-$B$8)</f>
        <v>0</v>
      </c>
      <c r="L44">
        <f>IF(Sheet1!L29=0,0,Sheet1!L29-$B$8)</f>
        <v>0</v>
      </c>
      <c r="M44">
        <f>IF(Sheet1!M29=0,0,Sheet1!M29-$B$8)</f>
        <v>0</v>
      </c>
      <c r="N44">
        <f>IF(Sheet1!N29=0,0,Sheet1!N29-$B$8)</f>
        <v>0</v>
      </c>
      <c r="O44">
        <f>IF(Sheet1!O29=0,0,Sheet1!O29-$B$8)</f>
        <v>0</v>
      </c>
      <c r="P44">
        <f>IF(Sheet1!P29=0,0,Sheet1!P29-$B$8)</f>
        <v>0</v>
      </c>
      <c r="Q44">
        <f>IF(Sheet1!B45=0,0,Sheet1!B45-$B$8)</f>
        <v>0</v>
      </c>
      <c r="R44">
        <f>IF(Sheet1!C45=0,0,Sheet1!C45-$B$8)</f>
        <v>0</v>
      </c>
      <c r="S44">
        <f>IF(Sheet1!D45=0,0,Sheet1!D45-$B$8)</f>
        <v>0</v>
      </c>
      <c r="T44">
        <f>IF(Sheet1!E45=0,0,Sheet1!E45-$B$8)</f>
        <v>0</v>
      </c>
      <c r="U44">
        <f>IF(Sheet1!F45=0,0,Sheet1!F45-$B$8)</f>
        <v>0</v>
      </c>
      <c r="V44">
        <f>IF(Sheet1!G45=0,0,Sheet1!G45-$B$8)</f>
        <v>0</v>
      </c>
      <c r="W44">
        <f>IF(Sheet1!H45=0,0,Sheet1!H45-$B$8)</f>
        <v>0</v>
      </c>
      <c r="X44">
        <f>IF(Sheet1!I45=0,0,Sheet1!I45-$B$8)</f>
        <v>0</v>
      </c>
      <c r="Y44">
        <f>IF(Sheet1!J45=0,0,Sheet1!J45-$B$8)</f>
        <v>0</v>
      </c>
      <c r="Z44">
        <f>IF(Sheet1!K45=0,0,Sheet1!K45-$B$8)</f>
        <v>0</v>
      </c>
      <c r="AA44">
        <f>IF(Sheet1!L45=0,0,Sheet1!L45-$B$8)</f>
        <v>0</v>
      </c>
      <c r="AB44">
        <f>IF(Sheet1!M45=0,0,Sheet1!M45-$B$8)</f>
        <v>0</v>
      </c>
      <c r="AC44">
        <f>IF(Sheet1!N45=0,0,Sheet1!N45-$B$8)</f>
        <v>0</v>
      </c>
      <c r="AD44">
        <f>IF(Sheet1!O45=0,0,Sheet1!O45-$B$8)</f>
        <v>0</v>
      </c>
      <c r="AE44">
        <f>IF(Sheet1!P45=0,0,Sheet1!P45-$B$8)</f>
        <v>0</v>
      </c>
    </row>
    <row r="45" spans="2:31" ht="13.5">
      <c r="B45">
        <f>IF(Sheet1!B30=0,0,Sheet1!B30-$B$8)</f>
        <v>0</v>
      </c>
      <c r="C45">
        <f>IF(Sheet1!C30=0,0,Sheet1!C30-$B$8)</f>
        <v>0</v>
      </c>
      <c r="D45">
        <f>IF(Sheet1!D30=0,0,Sheet1!D30-$B$8)</f>
        <v>0</v>
      </c>
      <c r="E45">
        <f>IF(Sheet1!E30=0,0,Sheet1!E30-$B$8)</f>
        <v>0</v>
      </c>
      <c r="F45">
        <f>IF(Sheet1!F30=0,0,Sheet1!F30-$B$8)</f>
        <v>0</v>
      </c>
      <c r="G45">
        <f>IF(Sheet1!G30=0,0,Sheet1!G30-$B$8)</f>
        <v>0</v>
      </c>
      <c r="H45">
        <f>IF(Sheet1!H30=0,0,Sheet1!H30-$B$8)</f>
        <v>0</v>
      </c>
      <c r="I45">
        <f>IF(Sheet1!I30=0,0,Sheet1!I30-$B$8)</f>
        <v>0</v>
      </c>
      <c r="J45">
        <f>IF(Sheet1!J30=0,0,Sheet1!J30-$B$8)</f>
        <v>0</v>
      </c>
      <c r="K45">
        <f>IF(Sheet1!K30=0,0,Sheet1!K30-$B$8)</f>
        <v>0</v>
      </c>
      <c r="L45">
        <f>IF(Sheet1!L30=0,0,Sheet1!L30-$B$8)</f>
        <v>0</v>
      </c>
      <c r="M45">
        <f>IF(Sheet1!M30=0,0,Sheet1!M30-$B$8)</f>
        <v>0</v>
      </c>
      <c r="N45">
        <f>IF(Sheet1!N30=0,0,Sheet1!N30-$B$8)</f>
        <v>0</v>
      </c>
      <c r="O45">
        <f>IF(Sheet1!O30=0,0,Sheet1!O30-$B$8)</f>
        <v>0</v>
      </c>
      <c r="P45">
        <f>IF(Sheet1!P30=0,0,Sheet1!P30-$B$8)</f>
        <v>0</v>
      </c>
      <c r="Q45">
        <f>IF(Sheet1!B46=0,0,Sheet1!B46-$B$8)</f>
        <v>0</v>
      </c>
      <c r="R45">
        <f>IF(Sheet1!C46=0,0,Sheet1!C46-$B$8)</f>
        <v>0</v>
      </c>
      <c r="S45">
        <f>IF(Sheet1!D46=0,0,Sheet1!D46-$B$8)</f>
        <v>0</v>
      </c>
      <c r="T45">
        <f>IF(Sheet1!E46=0,0,Sheet1!E46-$B$8)</f>
        <v>0</v>
      </c>
      <c r="U45">
        <f>IF(Sheet1!F46=0,0,Sheet1!F46-$B$8)</f>
        <v>0</v>
      </c>
      <c r="V45">
        <f>IF(Sheet1!G46=0,0,Sheet1!G46-$B$8)</f>
        <v>0</v>
      </c>
      <c r="W45">
        <f>IF(Sheet1!H46=0,0,Sheet1!H46-$B$8)</f>
        <v>0</v>
      </c>
      <c r="X45">
        <f>IF(Sheet1!I46=0,0,Sheet1!I46-$B$8)</f>
        <v>0</v>
      </c>
      <c r="Y45">
        <f>IF(Sheet1!J46=0,0,Sheet1!J46-$B$8)</f>
        <v>0</v>
      </c>
      <c r="Z45">
        <f>IF(Sheet1!K46=0,0,Sheet1!K46-$B$8)</f>
        <v>0</v>
      </c>
      <c r="AA45">
        <f>IF(Sheet1!L46=0,0,Sheet1!L46-$B$8)</f>
        <v>0</v>
      </c>
      <c r="AB45">
        <f>IF(Sheet1!M46=0,0,Sheet1!M46-$B$8)</f>
        <v>0</v>
      </c>
      <c r="AC45">
        <f>IF(Sheet1!N46=0,0,Sheet1!N46-$B$8)</f>
        <v>0</v>
      </c>
      <c r="AD45">
        <f>IF(Sheet1!O46=0,0,Sheet1!O46-$B$8)</f>
        <v>0</v>
      </c>
      <c r="AE45">
        <f>IF(Sheet1!P46=0,0,Sheet1!P46-$B$8)</f>
        <v>0</v>
      </c>
    </row>
    <row r="46" spans="2:31" ht="13.5">
      <c r="B46">
        <f>IF(Sheet1!B31=0,0,Sheet1!B31-$B$8)</f>
        <v>0</v>
      </c>
      <c r="C46">
        <f>IF(Sheet1!C31=0,0,Sheet1!C31-$B$8)</f>
        <v>0</v>
      </c>
      <c r="D46">
        <f>IF(Sheet1!D31=0,0,Sheet1!D31-$B$8)</f>
        <v>0</v>
      </c>
      <c r="E46">
        <f>IF(Sheet1!E31=0,0,Sheet1!E31-$B$8)</f>
        <v>0</v>
      </c>
      <c r="F46">
        <f>IF(Sheet1!F31=0,0,Sheet1!F31-$B$8)</f>
        <v>0</v>
      </c>
      <c r="G46">
        <f>IF(Sheet1!G31=0,0,Sheet1!G31-$B$8)</f>
        <v>0</v>
      </c>
      <c r="H46">
        <f>IF(Sheet1!H31=0,0,Sheet1!H31-$B$8)</f>
        <v>0</v>
      </c>
      <c r="I46">
        <f>IF(Sheet1!I31=0,0,Sheet1!I31-$B$8)</f>
        <v>0</v>
      </c>
      <c r="J46">
        <f>IF(Sheet1!J31=0,0,Sheet1!J31-$B$8)</f>
        <v>0</v>
      </c>
      <c r="K46">
        <f>IF(Sheet1!K31=0,0,Sheet1!K31-$B$8)</f>
        <v>0</v>
      </c>
      <c r="L46">
        <f>IF(Sheet1!L31=0,0,Sheet1!L31-$B$8)</f>
        <v>0</v>
      </c>
      <c r="M46">
        <f>IF(Sheet1!M31=0,0,Sheet1!M31-$B$8)</f>
        <v>0</v>
      </c>
      <c r="N46">
        <f>IF(Sheet1!N31=0,0,Sheet1!N31-$B$8)</f>
        <v>0</v>
      </c>
      <c r="O46">
        <f>IF(Sheet1!O31=0,0,Sheet1!O31-$B$8)</f>
        <v>0</v>
      </c>
      <c r="P46">
        <f>IF(Sheet1!P31=0,0,Sheet1!P31-$B$8)</f>
        <v>0</v>
      </c>
      <c r="Q46">
        <f>IF(Sheet1!B47=0,0,Sheet1!B47-$B$8)</f>
        <v>0</v>
      </c>
      <c r="R46">
        <f>IF(Sheet1!C47=0,0,Sheet1!C47-$B$8)</f>
        <v>0</v>
      </c>
      <c r="S46">
        <f>IF(Sheet1!D47=0,0,Sheet1!D47-$B$8)</f>
        <v>0</v>
      </c>
      <c r="T46">
        <f>IF(Sheet1!E47=0,0,Sheet1!E47-$B$8)</f>
        <v>0</v>
      </c>
      <c r="U46">
        <f>IF(Sheet1!F47=0,0,Sheet1!F47-$B$8)</f>
        <v>0</v>
      </c>
      <c r="V46">
        <f>IF(Sheet1!G47=0,0,Sheet1!G47-$B$8)</f>
        <v>0</v>
      </c>
      <c r="W46">
        <f>IF(Sheet1!H47=0,0,Sheet1!H47-$B$8)</f>
        <v>0</v>
      </c>
      <c r="X46">
        <f>IF(Sheet1!I47=0,0,Sheet1!I47-$B$8)</f>
        <v>0</v>
      </c>
      <c r="Y46">
        <f>IF(Sheet1!J47=0,0,Sheet1!J47-$B$8)</f>
        <v>0</v>
      </c>
      <c r="Z46">
        <f>IF(Sheet1!K47=0,0,Sheet1!K47-$B$8)</f>
        <v>0</v>
      </c>
      <c r="AA46">
        <f>IF(Sheet1!L47=0,0,Sheet1!L47-$B$8)</f>
        <v>0</v>
      </c>
      <c r="AB46">
        <f>IF(Sheet1!M47=0,0,Sheet1!M47-$B$8)</f>
        <v>0</v>
      </c>
      <c r="AC46">
        <f>IF(Sheet1!N47=0,0,Sheet1!N47-$B$8)</f>
        <v>0</v>
      </c>
      <c r="AD46">
        <f>IF(Sheet1!O47=0,0,Sheet1!O47-$B$8)</f>
        <v>0</v>
      </c>
      <c r="AE46">
        <f>IF(Sheet1!P47=0,0,Sheet1!P47-$B$8)</f>
        <v>0</v>
      </c>
    </row>
    <row r="47" spans="1:31" ht="13.5">
      <c r="A47" t="s">
        <v>14</v>
      </c>
      <c r="B47">
        <f>B37*B37</f>
        <v>1.1736111111111933</v>
      </c>
      <c r="C47">
        <f aca="true" t="shared" si="16" ref="C47:Q47">C37*C37</f>
        <v>2.946944444444158</v>
      </c>
      <c r="D47">
        <f t="shared" si="16"/>
        <v>6.3336111111110345</v>
      </c>
      <c r="E47">
        <f t="shared" si="16"/>
        <v>0</v>
      </c>
      <c r="F47">
        <f t="shared" si="16"/>
        <v>0</v>
      </c>
      <c r="G47">
        <f t="shared" si="16"/>
        <v>0.7802777777777644</v>
      </c>
      <c r="H47">
        <f t="shared" si="16"/>
        <v>0.10027777777773937</v>
      </c>
      <c r="I47">
        <f t="shared" si="16"/>
        <v>0.9669444444444742</v>
      </c>
      <c r="J47">
        <f t="shared" si="16"/>
        <v>0</v>
      </c>
      <c r="K47">
        <f t="shared" si="16"/>
        <v>0</v>
      </c>
      <c r="L47">
        <f t="shared" si="16"/>
        <v>0</v>
      </c>
      <c r="M47">
        <f t="shared" si="16"/>
        <v>0</v>
      </c>
      <c r="N47">
        <f t="shared" si="16"/>
        <v>0</v>
      </c>
      <c r="O47">
        <f t="shared" si="16"/>
        <v>0</v>
      </c>
      <c r="P47">
        <f t="shared" si="16"/>
        <v>0</v>
      </c>
      <c r="Q47">
        <f t="shared" si="16"/>
        <v>0</v>
      </c>
      <c r="R47">
        <f aca="true" t="shared" si="17" ref="R47:AE47">R37*R37</f>
        <v>0</v>
      </c>
      <c r="S47">
        <f t="shared" si="17"/>
        <v>0</v>
      </c>
      <c r="T47">
        <f t="shared" si="17"/>
        <v>0</v>
      </c>
      <c r="U47">
        <f t="shared" si="17"/>
        <v>0</v>
      </c>
      <c r="V47">
        <f t="shared" si="17"/>
        <v>0</v>
      </c>
      <c r="W47">
        <f t="shared" si="17"/>
        <v>0</v>
      </c>
      <c r="X47">
        <f t="shared" si="17"/>
        <v>0</v>
      </c>
      <c r="Y47">
        <f t="shared" si="17"/>
        <v>0</v>
      </c>
      <c r="Z47">
        <f t="shared" si="17"/>
        <v>0</v>
      </c>
      <c r="AA47">
        <f t="shared" si="17"/>
        <v>0</v>
      </c>
      <c r="AB47">
        <f t="shared" si="17"/>
        <v>0</v>
      </c>
      <c r="AC47">
        <f t="shared" si="17"/>
        <v>0</v>
      </c>
      <c r="AD47">
        <f t="shared" si="17"/>
        <v>0</v>
      </c>
      <c r="AE47">
        <f t="shared" si="17"/>
        <v>0</v>
      </c>
    </row>
    <row r="48" spans="2:31" ht="13.5">
      <c r="B48">
        <f aca="true" t="shared" si="18" ref="B48:Q56">B38*B38</f>
        <v>4.9136111111107414</v>
      </c>
      <c r="C48">
        <f t="shared" si="18"/>
        <v>0.7802777777777644</v>
      </c>
      <c r="D48">
        <f t="shared" si="18"/>
        <v>0.2669444444444288</v>
      </c>
      <c r="E48">
        <f t="shared" si="18"/>
        <v>0</v>
      </c>
      <c r="F48">
        <f t="shared" si="18"/>
        <v>0</v>
      </c>
      <c r="G48">
        <f t="shared" si="18"/>
        <v>2.200277777777823</v>
      </c>
      <c r="H48">
        <f t="shared" si="18"/>
        <v>2.5069444444445645</v>
      </c>
      <c r="I48">
        <f t="shared" si="18"/>
        <v>1.6469444444446584</v>
      </c>
      <c r="J48">
        <f t="shared" si="18"/>
        <v>0</v>
      </c>
      <c r="K48">
        <f t="shared" si="18"/>
        <v>0</v>
      </c>
      <c r="L48">
        <f t="shared" si="18"/>
        <v>0</v>
      </c>
      <c r="M48">
        <f t="shared" si="18"/>
        <v>0</v>
      </c>
      <c r="N48">
        <f t="shared" si="18"/>
        <v>0</v>
      </c>
      <c r="O48">
        <f t="shared" si="18"/>
        <v>0</v>
      </c>
      <c r="P48">
        <f t="shared" si="18"/>
        <v>0</v>
      </c>
      <c r="Q48">
        <f t="shared" si="18"/>
        <v>0</v>
      </c>
      <c r="R48">
        <f aca="true" t="shared" si="19" ref="R48:AE48">R38*R38</f>
        <v>0</v>
      </c>
      <c r="S48">
        <f t="shared" si="19"/>
        <v>0</v>
      </c>
      <c r="T48">
        <f t="shared" si="19"/>
        <v>0</v>
      </c>
      <c r="U48">
        <f t="shared" si="19"/>
        <v>0</v>
      </c>
      <c r="V48">
        <f t="shared" si="19"/>
        <v>0</v>
      </c>
      <c r="W48">
        <f t="shared" si="19"/>
        <v>0</v>
      </c>
      <c r="X48">
        <f t="shared" si="19"/>
        <v>0</v>
      </c>
      <c r="Y48">
        <f t="shared" si="19"/>
        <v>0</v>
      </c>
      <c r="Z48">
        <f t="shared" si="19"/>
        <v>0</v>
      </c>
      <c r="AA48">
        <f t="shared" si="19"/>
        <v>0</v>
      </c>
      <c r="AB48">
        <f t="shared" si="19"/>
        <v>0</v>
      </c>
      <c r="AC48">
        <f t="shared" si="19"/>
        <v>0</v>
      </c>
      <c r="AD48">
        <f t="shared" si="19"/>
        <v>0</v>
      </c>
      <c r="AE48">
        <f t="shared" si="19"/>
        <v>0</v>
      </c>
    </row>
    <row r="49" spans="2:31" ht="13.5">
      <c r="B49">
        <f t="shared" si="18"/>
        <v>7.200277777778103</v>
      </c>
      <c r="C49">
        <f t="shared" si="18"/>
        <v>0.01361111111111288</v>
      </c>
      <c r="D49">
        <f t="shared" si="18"/>
        <v>13.813611111110491</v>
      </c>
      <c r="E49">
        <f t="shared" si="18"/>
        <v>0</v>
      </c>
      <c r="F49">
        <f t="shared" si="18"/>
        <v>0</v>
      </c>
      <c r="G49">
        <f t="shared" si="18"/>
        <v>0.9669444444444742</v>
      </c>
      <c r="H49">
        <f t="shared" si="18"/>
        <v>0.340277777777822</v>
      </c>
      <c r="I49">
        <f t="shared" si="18"/>
        <v>0.14694444444443863</v>
      </c>
      <c r="J49">
        <f t="shared" si="18"/>
        <v>0</v>
      </c>
      <c r="K49">
        <f t="shared" si="18"/>
        <v>0</v>
      </c>
      <c r="L49">
        <f t="shared" si="18"/>
        <v>0</v>
      </c>
      <c r="M49">
        <f t="shared" si="18"/>
        <v>0</v>
      </c>
      <c r="N49">
        <f t="shared" si="18"/>
        <v>0</v>
      </c>
      <c r="O49">
        <f t="shared" si="18"/>
        <v>0</v>
      </c>
      <c r="P49">
        <f t="shared" si="18"/>
        <v>0</v>
      </c>
      <c r="Q49">
        <f t="shared" si="18"/>
        <v>0</v>
      </c>
      <c r="R49">
        <f aca="true" t="shared" si="20" ref="R49:AE49">R39*R39</f>
        <v>0</v>
      </c>
      <c r="S49">
        <f t="shared" si="20"/>
        <v>0</v>
      </c>
      <c r="T49">
        <f t="shared" si="20"/>
        <v>0</v>
      </c>
      <c r="U49">
        <f t="shared" si="20"/>
        <v>0</v>
      </c>
      <c r="V49">
        <f t="shared" si="20"/>
        <v>0</v>
      </c>
      <c r="W49">
        <f t="shared" si="20"/>
        <v>0</v>
      </c>
      <c r="X49">
        <f t="shared" si="20"/>
        <v>0</v>
      </c>
      <c r="Y49">
        <f t="shared" si="20"/>
        <v>0</v>
      </c>
      <c r="Z49">
        <f t="shared" si="20"/>
        <v>0</v>
      </c>
      <c r="AA49">
        <f t="shared" si="20"/>
        <v>0</v>
      </c>
      <c r="AB49">
        <f t="shared" si="20"/>
        <v>0</v>
      </c>
      <c r="AC49">
        <f t="shared" si="20"/>
        <v>0</v>
      </c>
      <c r="AD49">
        <f t="shared" si="20"/>
        <v>0</v>
      </c>
      <c r="AE49">
        <f t="shared" si="20"/>
        <v>0</v>
      </c>
    </row>
    <row r="50" spans="2:31" ht="13.5">
      <c r="B50">
        <f t="shared" si="18"/>
        <v>0.033611111111133345</v>
      </c>
      <c r="C50">
        <f t="shared" si="18"/>
        <v>2.5069444444445645</v>
      </c>
      <c r="D50">
        <f t="shared" si="18"/>
        <v>0.6669444444443454</v>
      </c>
      <c r="E50">
        <f t="shared" si="18"/>
        <v>0</v>
      </c>
      <c r="F50">
        <f t="shared" si="18"/>
        <v>0</v>
      </c>
      <c r="G50">
        <f t="shared" si="18"/>
        <v>2.833611111111315</v>
      </c>
      <c r="H50">
        <f t="shared" si="18"/>
        <v>0.10027777777773937</v>
      </c>
      <c r="I50">
        <f t="shared" si="18"/>
        <v>2.200277777777823</v>
      </c>
      <c r="J50">
        <f t="shared" si="18"/>
        <v>0</v>
      </c>
      <c r="K50">
        <f t="shared" si="18"/>
        <v>0</v>
      </c>
      <c r="L50">
        <f t="shared" si="18"/>
        <v>0</v>
      </c>
      <c r="M50">
        <f t="shared" si="18"/>
        <v>0</v>
      </c>
      <c r="N50">
        <f t="shared" si="18"/>
        <v>0</v>
      </c>
      <c r="O50">
        <f t="shared" si="18"/>
        <v>0</v>
      </c>
      <c r="P50">
        <f t="shared" si="18"/>
        <v>0</v>
      </c>
      <c r="Q50">
        <f t="shared" si="18"/>
        <v>0</v>
      </c>
      <c r="R50">
        <f aca="true" t="shared" si="21" ref="R50:AE50">R40*R40</f>
        <v>0</v>
      </c>
      <c r="S50">
        <f t="shared" si="21"/>
        <v>0</v>
      </c>
      <c r="T50">
        <f t="shared" si="21"/>
        <v>0</v>
      </c>
      <c r="U50">
        <f t="shared" si="21"/>
        <v>0</v>
      </c>
      <c r="V50">
        <f t="shared" si="21"/>
        <v>0</v>
      </c>
      <c r="W50">
        <f t="shared" si="21"/>
        <v>0</v>
      </c>
      <c r="X50">
        <f t="shared" si="21"/>
        <v>0</v>
      </c>
      <c r="Y50">
        <f t="shared" si="21"/>
        <v>0</v>
      </c>
      <c r="Z50">
        <f t="shared" si="21"/>
        <v>0</v>
      </c>
      <c r="AA50">
        <f t="shared" si="21"/>
        <v>0</v>
      </c>
      <c r="AB50">
        <f t="shared" si="21"/>
        <v>0</v>
      </c>
      <c r="AC50">
        <f t="shared" si="21"/>
        <v>0</v>
      </c>
      <c r="AD50">
        <f t="shared" si="21"/>
        <v>0</v>
      </c>
      <c r="AE50">
        <f t="shared" si="21"/>
        <v>0</v>
      </c>
    </row>
    <row r="51" spans="2:31" ht="13.5">
      <c r="B51">
        <f t="shared" si="18"/>
        <v>5.840277777777595</v>
      </c>
      <c r="C51">
        <f t="shared" si="18"/>
        <v>0.23361111111112576</v>
      </c>
      <c r="D51">
        <f t="shared" si="18"/>
        <v>15.34027777777748</v>
      </c>
      <c r="E51">
        <f t="shared" si="18"/>
        <v>0</v>
      </c>
      <c r="F51">
        <f t="shared" si="18"/>
        <v>0</v>
      </c>
      <c r="G51">
        <f t="shared" si="18"/>
        <v>0.14694444444443863</v>
      </c>
      <c r="H51">
        <f t="shared" si="18"/>
        <v>0.5136111111109916</v>
      </c>
      <c r="I51">
        <f t="shared" si="18"/>
        <v>0.4669444444445273</v>
      </c>
      <c r="J51">
        <f t="shared" si="18"/>
        <v>0</v>
      </c>
      <c r="K51">
        <f t="shared" si="18"/>
        <v>0</v>
      </c>
      <c r="L51">
        <f t="shared" si="18"/>
        <v>0</v>
      </c>
      <c r="M51">
        <f t="shared" si="18"/>
        <v>0</v>
      </c>
      <c r="N51">
        <f t="shared" si="18"/>
        <v>0</v>
      </c>
      <c r="O51">
        <f t="shared" si="18"/>
        <v>0</v>
      </c>
      <c r="P51">
        <f t="shared" si="18"/>
        <v>0</v>
      </c>
      <c r="Q51">
        <f t="shared" si="18"/>
        <v>0</v>
      </c>
      <c r="R51">
        <f aca="true" t="shared" si="22" ref="R51:AE51">R41*R41</f>
        <v>0</v>
      </c>
      <c r="S51">
        <f t="shared" si="22"/>
        <v>0</v>
      </c>
      <c r="T51">
        <f t="shared" si="22"/>
        <v>0</v>
      </c>
      <c r="U51">
        <f t="shared" si="22"/>
        <v>0</v>
      </c>
      <c r="V51">
        <f t="shared" si="22"/>
        <v>0</v>
      </c>
      <c r="W51">
        <f t="shared" si="22"/>
        <v>0</v>
      </c>
      <c r="X51">
        <f t="shared" si="22"/>
        <v>0</v>
      </c>
      <c r="Y51">
        <f t="shared" si="22"/>
        <v>0</v>
      </c>
      <c r="Z51">
        <f t="shared" si="22"/>
        <v>0</v>
      </c>
      <c r="AA51">
        <f t="shared" si="22"/>
        <v>0</v>
      </c>
      <c r="AB51">
        <f t="shared" si="22"/>
        <v>0</v>
      </c>
      <c r="AC51">
        <f t="shared" si="22"/>
        <v>0</v>
      </c>
      <c r="AD51">
        <f t="shared" si="22"/>
        <v>0</v>
      </c>
      <c r="AE51">
        <f t="shared" si="22"/>
        <v>0</v>
      </c>
    </row>
    <row r="52" spans="2:31" ht="13.5">
      <c r="B52">
        <f t="shared" si="18"/>
        <v>0</v>
      </c>
      <c r="C52">
        <f t="shared" si="18"/>
        <v>0</v>
      </c>
      <c r="D52">
        <f t="shared" si="18"/>
        <v>0</v>
      </c>
      <c r="E52">
        <f t="shared" si="18"/>
        <v>0</v>
      </c>
      <c r="F52">
        <f t="shared" si="18"/>
        <v>0</v>
      </c>
      <c r="G52">
        <f t="shared" si="18"/>
        <v>0</v>
      </c>
      <c r="H52">
        <f t="shared" si="18"/>
        <v>0</v>
      </c>
      <c r="I52">
        <f t="shared" si="18"/>
        <v>0</v>
      </c>
      <c r="J52">
        <f t="shared" si="18"/>
        <v>0</v>
      </c>
      <c r="K52">
        <f t="shared" si="18"/>
        <v>0</v>
      </c>
      <c r="L52">
        <f t="shared" si="18"/>
        <v>0</v>
      </c>
      <c r="M52">
        <f t="shared" si="18"/>
        <v>0</v>
      </c>
      <c r="N52">
        <f t="shared" si="18"/>
        <v>0</v>
      </c>
      <c r="O52">
        <f t="shared" si="18"/>
        <v>0</v>
      </c>
      <c r="P52">
        <f t="shared" si="18"/>
        <v>0</v>
      </c>
      <c r="Q52">
        <f t="shared" si="18"/>
        <v>0</v>
      </c>
      <c r="R52">
        <f aca="true" t="shared" si="23" ref="R52:AE52">R42*R42</f>
        <v>0</v>
      </c>
      <c r="S52">
        <f t="shared" si="23"/>
        <v>0</v>
      </c>
      <c r="T52">
        <f t="shared" si="23"/>
        <v>0</v>
      </c>
      <c r="U52">
        <f t="shared" si="23"/>
        <v>0</v>
      </c>
      <c r="V52">
        <f t="shared" si="23"/>
        <v>0</v>
      </c>
      <c r="W52">
        <f t="shared" si="23"/>
        <v>0</v>
      </c>
      <c r="X52">
        <f t="shared" si="23"/>
        <v>0</v>
      </c>
      <c r="Y52">
        <f t="shared" si="23"/>
        <v>0</v>
      </c>
      <c r="Z52">
        <f t="shared" si="23"/>
        <v>0</v>
      </c>
      <c r="AA52">
        <f t="shared" si="23"/>
        <v>0</v>
      </c>
      <c r="AB52">
        <f t="shared" si="23"/>
        <v>0</v>
      </c>
      <c r="AC52">
        <f t="shared" si="23"/>
        <v>0</v>
      </c>
      <c r="AD52">
        <f t="shared" si="23"/>
        <v>0</v>
      </c>
      <c r="AE52">
        <f t="shared" si="23"/>
        <v>0</v>
      </c>
    </row>
    <row r="53" spans="2:31" ht="13.5">
      <c r="B53">
        <f t="shared" si="18"/>
        <v>0</v>
      </c>
      <c r="C53">
        <f t="shared" si="18"/>
        <v>0</v>
      </c>
      <c r="D53">
        <f t="shared" si="18"/>
        <v>0</v>
      </c>
      <c r="E53">
        <f t="shared" si="18"/>
        <v>0</v>
      </c>
      <c r="F53">
        <f t="shared" si="18"/>
        <v>0</v>
      </c>
      <c r="G53">
        <f t="shared" si="18"/>
        <v>0</v>
      </c>
      <c r="H53">
        <f t="shared" si="18"/>
        <v>0</v>
      </c>
      <c r="I53">
        <f t="shared" si="18"/>
        <v>0</v>
      </c>
      <c r="J53">
        <f t="shared" si="18"/>
        <v>0</v>
      </c>
      <c r="K53">
        <f t="shared" si="18"/>
        <v>0</v>
      </c>
      <c r="L53">
        <f t="shared" si="18"/>
        <v>0</v>
      </c>
      <c r="M53">
        <f t="shared" si="18"/>
        <v>0</v>
      </c>
      <c r="N53">
        <f t="shared" si="18"/>
        <v>0</v>
      </c>
      <c r="O53">
        <f t="shared" si="18"/>
        <v>0</v>
      </c>
      <c r="P53">
        <f t="shared" si="18"/>
        <v>0</v>
      </c>
      <c r="Q53">
        <f t="shared" si="18"/>
        <v>0</v>
      </c>
      <c r="R53">
        <f aca="true" t="shared" si="24" ref="R53:AE53">R43*R43</f>
        <v>0</v>
      </c>
      <c r="S53">
        <f t="shared" si="24"/>
        <v>0</v>
      </c>
      <c r="T53">
        <f t="shared" si="24"/>
        <v>0</v>
      </c>
      <c r="U53">
        <f t="shared" si="24"/>
        <v>0</v>
      </c>
      <c r="V53">
        <f t="shared" si="24"/>
        <v>0</v>
      </c>
      <c r="W53">
        <f t="shared" si="24"/>
        <v>0</v>
      </c>
      <c r="X53">
        <f t="shared" si="24"/>
        <v>0</v>
      </c>
      <c r="Y53">
        <f t="shared" si="24"/>
        <v>0</v>
      </c>
      <c r="Z53">
        <f t="shared" si="24"/>
        <v>0</v>
      </c>
      <c r="AA53">
        <f t="shared" si="24"/>
        <v>0</v>
      </c>
      <c r="AB53">
        <f t="shared" si="24"/>
        <v>0</v>
      </c>
      <c r="AC53">
        <f t="shared" si="24"/>
        <v>0</v>
      </c>
      <c r="AD53">
        <f t="shared" si="24"/>
        <v>0</v>
      </c>
      <c r="AE53">
        <f t="shared" si="24"/>
        <v>0</v>
      </c>
    </row>
    <row r="54" spans="2:31" ht="13.5">
      <c r="B54">
        <f t="shared" si="18"/>
        <v>0</v>
      </c>
      <c r="C54">
        <f t="shared" si="18"/>
        <v>0</v>
      </c>
      <c r="D54">
        <f t="shared" si="18"/>
        <v>0</v>
      </c>
      <c r="E54">
        <f t="shared" si="18"/>
        <v>0</v>
      </c>
      <c r="F54">
        <f t="shared" si="18"/>
        <v>0</v>
      </c>
      <c r="G54">
        <f t="shared" si="18"/>
        <v>0</v>
      </c>
      <c r="H54">
        <f t="shared" si="18"/>
        <v>0</v>
      </c>
      <c r="I54">
        <f t="shared" si="18"/>
        <v>0</v>
      </c>
      <c r="J54">
        <f t="shared" si="18"/>
        <v>0</v>
      </c>
      <c r="K54">
        <f t="shared" si="18"/>
        <v>0</v>
      </c>
      <c r="L54">
        <f t="shared" si="18"/>
        <v>0</v>
      </c>
      <c r="M54">
        <f t="shared" si="18"/>
        <v>0</v>
      </c>
      <c r="N54">
        <f t="shared" si="18"/>
        <v>0</v>
      </c>
      <c r="O54">
        <f t="shared" si="18"/>
        <v>0</v>
      </c>
      <c r="P54">
        <f t="shared" si="18"/>
        <v>0</v>
      </c>
      <c r="Q54">
        <f t="shared" si="18"/>
        <v>0</v>
      </c>
      <c r="R54">
        <f aca="true" t="shared" si="25" ref="R54:AE54">R44*R44</f>
        <v>0</v>
      </c>
      <c r="S54">
        <f t="shared" si="25"/>
        <v>0</v>
      </c>
      <c r="T54">
        <f t="shared" si="25"/>
        <v>0</v>
      </c>
      <c r="U54">
        <f t="shared" si="25"/>
        <v>0</v>
      </c>
      <c r="V54">
        <f t="shared" si="25"/>
        <v>0</v>
      </c>
      <c r="W54">
        <f t="shared" si="25"/>
        <v>0</v>
      </c>
      <c r="X54">
        <f t="shared" si="25"/>
        <v>0</v>
      </c>
      <c r="Y54">
        <f t="shared" si="25"/>
        <v>0</v>
      </c>
      <c r="Z54">
        <f t="shared" si="25"/>
        <v>0</v>
      </c>
      <c r="AA54">
        <f t="shared" si="25"/>
        <v>0</v>
      </c>
      <c r="AB54">
        <f t="shared" si="25"/>
        <v>0</v>
      </c>
      <c r="AC54">
        <f t="shared" si="25"/>
        <v>0</v>
      </c>
      <c r="AD54">
        <f t="shared" si="25"/>
        <v>0</v>
      </c>
      <c r="AE54">
        <f t="shared" si="25"/>
        <v>0</v>
      </c>
    </row>
    <row r="55" spans="2:31" ht="13.5">
      <c r="B55">
        <f t="shared" si="18"/>
        <v>0</v>
      </c>
      <c r="C55">
        <f t="shared" si="18"/>
        <v>0</v>
      </c>
      <c r="D55">
        <f t="shared" si="18"/>
        <v>0</v>
      </c>
      <c r="E55">
        <f t="shared" si="18"/>
        <v>0</v>
      </c>
      <c r="F55">
        <f t="shared" si="18"/>
        <v>0</v>
      </c>
      <c r="G55">
        <f t="shared" si="18"/>
        <v>0</v>
      </c>
      <c r="H55">
        <f t="shared" si="18"/>
        <v>0</v>
      </c>
      <c r="I55">
        <f t="shared" si="18"/>
        <v>0</v>
      </c>
      <c r="J55">
        <f t="shared" si="18"/>
        <v>0</v>
      </c>
      <c r="K55">
        <f t="shared" si="18"/>
        <v>0</v>
      </c>
      <c r="L55">
        <f t="shared" si="18"/>
        <v>0</v>
      </c>
      <c r="M55">
        <f t="shared" si="18"/>
        <v>0</v>
      </c>
      <c r="N55">
        <f t="shared" si="18"/>
        <v>0</v>
      </c>
      <c r="O55">
        <f t="shared" si="18"/>
        <v>0</v>
      </c>
      <c r="P55">
        <f t="shared" si="18"/>
        <v>0</v>
      </c>
      <c r="Q55">
        <f t="shared" si="18"/>
        <v>0</v>
      </c>
      <c r="R55">
        <f aca="true" t="shared" si="26" ref="R55:AE55">R45*R45</f>
        <v>0</v>
      </c>
      <c r="S55">
        <f t="shared" si="26"/>
        <v>0</v>
      </c>
      <c r="T55">
        <f t="shared" si="26"/>
        <v>0</v>
      </c>
      <c r="U55">
        <f t="shared" si="26"/>
        <v>0</v>
      </c>
      <c r="V55">
        <f t="shared" si="26"/>
        <v>0</v>
      </c>
      <c r="W55">
        <f t="shared" si="26"/>
        <v>0</v>
      </c>
      <c r="X55">
        <f t="shared" si="26"/>
        <v>0</v>
      </c>
      <c r="Y55">
        <f t="shared" si="26"/>
        <v>0</v>
      </c>
      <c r="Z55">
        <f t="shared" si="26"/>
        <v>0</v>
      </c>
      <c r="AA55">
        <f t="shared" si="26"/>
        <v>0</v>
      </c>
      <c r="AB55">
        <f t="shared" si="26"/>
        <v>0</v>
      </c>
      <c r="AC55">
        <f t="shared" si="26"/>
        <v>0</v>
      </c>
      <c r="AD55">
        <f t="shared" si="26"/>
        <v>0</v>
      </c>
      <c r="AE55">
        <f t="shared" si="26"/>
        <v>0</v>
      </c>
    </row>
    <row r="56" spans="2:33" ht="13.5">
      <c r="B56">
        <f t="shared" si="18"/>
        <v>0</v>
      </c>
      <c r="C56">
        <f t="shared" si="18"/>
        <v>0</v>
      </c>
      <c r="D56">
        <f t="shared" si="18"/>
        <v>0</v>
      </c>
      <c r="E56">
        <f t="shared" si="18"/>
        <v>0</v>
      </c>
      <c r="F56">
        <f t="shared" si="18"/>
        <v>0</v>
      </c>
      <c r="G56">
        <f t="shared" si="18"/>
        <v>0</v>
      </c>
      <c r="H56">
        <f t="shared" si="18"/>
        <v>0</v>
      </c>
      <c r="I56">
        <f t="shared" si="18"/>
        <v>0</v>
      </c>
      <c r="J56">
        <f t="shared" si="18"/>
        <v>0</v>
      </c>
      <c r="K56">
        <f t="shared" si="18"/>
        <v>0</v>
      </c>
      <c r="L56">
        <f t="shared" si="18"/>
        <v>0</v>
      </c>
      <c r="M56">
        <f t="shared" si="18"/>
        <v>0</v>
      </c>
      <c r="N56">
        <f t="shared" si="18"/>
        <v>0</v>
      </c>
      <c r="O56">
        <f t="shared" si="18"/>
        <v>0</v>
      </c>
      <c r="P56">
        <f t="shared" si="18"/>
        <v>0</v>
      </c>
      <c r="Q56">
        <f t="shared" si="18"/>
        <v>0</v>
      </c>
      <c r="R56">
        <f aca="true" t="shared" si="27" ref="R56:AE56">R46*R46</f>
        <v>0</v>
      </c>
      <c r="S56">
        <f t="shared" si="27"/>
        <v>0</v>
      </c>
      <c r="T56">
        <f t="shared" si="27"/>
        <v>0</v>
      </c>
      <c r="U56">
        <f t="shared" si="27"/>
        <v>0</v>
      </c>
      <c r="V56">
        <f t="shared" si="27"/>
        <v>0</v>
      </c>
      <c r="W56">
        <f t="shared" si="27"/>
        <v>0</v>
      </c>
      <c r="X56">
        <f t="shared" si="27"/>
        <v>0</v>
      </c>
      <c r="Y56">
        <f t="shared" si="27"/>
        <v>0</v>
      </c>
      <c r="Z56">
        <f t="shared" si="27"/>
        <v>0</v>
      </c>
      <c r="AA56">
        <f t="shared" si="27"/>
        <v>0</v>
      </c>
      <c r="AB56">
        <f t="shared" si="27"/>
        <v>0</v>
      </c>
      <c r="AC56">
        <f t="shared" si="27"/>
        <v>0</v>
      </c>
      <c r="AD56">
        <f t="shared" si="27"/>
        <v>0</v>
      </c>
      <c r="AE56">
        <f t="shared" si="27"/>
        <v>0</v>
      </c>
      <c r="AF56" s="12">
        <f>SUM(B47:AE56)</f>
        <v>77.98166666666587</v>
      </c>
      <c r="AG56" s="13" t="s">
        <v>66</v>
      </c>
    </row>
    <row r="58" spans="11:12" ht="13.5">
      <c r="K58" s="4"/>
      <c r="L58" s="6"/>
    </row>
    <row r="60" spans="1:2" ht="13.5">
      <c r="A60" s="10" t="s">
        <v>0</v>
      </c>
      <c r="B60" t="s">
        <v>42</v>
      </c>
    </row>
    <row r="61" spans="3:11" ht="13.5">
      <c r="C61" t="s">
        <v>43</v>
      </c>
      <c r="K61" s="11">
        <f>SUM(Sheet1!B22:B31)/Sheet1!$K$17</f>
        <v>1000.28</v>
      </c>
    </row>
    <row r="62" spans="3:11" ht="13.5">
      <c r="C62" t="s">
        <v>44</v>
      </c>
      <c r="K62" s="11">
        <f>SUM(Sheet1!C22:C31)/Sheet1!$K$17</f>
        <v>1000.64</v>
      </c>
    </row>
    <row r="63" spans="3:11" ht="13.5">
      <c r="C63" t="s">
        <v>45</v>
      </c>
      <c r="K63" s="11">
        <f>SUM(Sheet1!D22:D31)/Sheet1!$K$17</f>
        <v>998.1200000000001</v>
      </c>
    </row>
    <row r="64" spans="3:11" ht="13.5">
      <c r="C64" t="s">
        <v>67</v>
      </c>
      <c r="K64" s="11">
        <f>SUM(Sheet1!E22:E31)/Sheet1!$K$17</f>
        <v>0</v>
      </c>
    </row>
    <row r="65" spans="3:11" ht="13.5">
      <c r="C65" t="s">
        <v>68</v>
      </c>
      <c r="K65" s="11">
        <f>SUM(Sheet1!F22:F31)/Sheet1!$K$17</f>
        <v>0</v>
      </c>
    </row>
    <row r="66" spans="3:11" ht="13.5">
      <c r="C66" t="s">
        <v>46</v>
      </c>
      <c r="K66" s="11">
        <f>SUM(Sheet1!G22:G31)/Sheet1!$K$17</f>
        <v>1001.5</v>
      </c>
    </row>
    <row r="67" spans="3:11" ht="13.5">
      <c r="C67" t="s">
        <v>47</v>
      </c>
      <c r="K67" s="11">
        <f>SUM(Sheet1!H22:H31)/Sheet1!$K$17</f>
        <v>1000.5799999999999</v>
      </c>
    </row>
    <row r="68" spans="3:11" ht="13.5">
      <c r="C68" t="s">
        <v>48</v>
      </c>
      <c r="K68" s="11">
        <f>SUM(Sheet1!I22:I31)/Sheet1!$K$17</f>
        <v>1001.3799999999999</v>
      </c>
    </row>
    <row r="69" spans="3:11" ht="13.5">
      <c r="C69" t="s">
        <v>69</v>
      </c>
      <c r="K69" s="11">
        <f>SUM(Sheet1!J22:J31)/Sheet1!$K$17</f>
        <v>0</v>
      </c>
    </row>
    <row r="70" spans="3:11" ht="13.5">
      <c r="C70" t="s">
        <v>70</v>
      </c>
      <c r="K70" s="11">
        <f>SUM(Sheet1!K22:K31)/Sheet1!$K$17</f>
        <v>0</v>
      </c>
    </row>
    <row r="71" spans="3:11" ht="13.5">
      <c r="C71" t="s">
        <v>49</v>
      </c>
      <c r="K71" s="11">
        <f>SUM(Sheet1!L22:L31)/Sheet1!$K$17</f>
        <v>0</v>
      </c>
    </row>
    <row r="72" spans="3:11" ht="13.5">
      <c r="C72" t="s">
        <v>50</v>
      </c>
      <c r="K72" s="11">
        <f>SUM(Sheet1!M22:M31)/Sheet1!$K$17</f>
        <v>0</v>
      </c>
    </row>
    <row r="73" spans="3:11" ht="13.5">
      <c r="C73" t="s">
        <v>51</v>
      </c>
      <c r="K73" s="11">
        <f>SUM(Sheet1!N22:N31)/Sheet1!$K$17</f>
        <v>0</v>
      </c>
    </row>
    <row r="74" spans="3:11" ht="13.5">
      <c r="C74" t="s">
        <v>86</v>
      </c>
      <c r="K74" s="11">
        <f>SUM(Sheet1!O22:O31)/Sheet1!$K$17</f>
        <v>0</v>
      </c>
    </row>
    <row r="75" spans="3:11" ht="13.5">
      <c r="C75" t="s">
        <v>87</v>
      </c>
      <c r="K75" s="11">
        <f>SUM(Sheet1!P22:P31)/Sheet1!$K$17</f>
        <v>0</v>
      </c>
    </row>
    <row r="76" spans="3:11" ht="13.5">
      <c r="C76" t="s">
        <v>88</v>
      </c>
      <c r="K76" s="11">
        <f>SUM(Sheet1!B38:B47)/Sheet1!$K$17</f>
        <v>0</v>
      </c>
    </row>
    <row r="77" spans="3:11" ht="13.5">
      <c r="C77" t="s">
        <v>72</v>
      </c>
      <c r="K77" s="11">
        <f>SUM(Sheet1!C38:C47)/Sheet1!$K$17</f>
        <v>0</v>
      </c>
    </row>
    <row r="78" spans="3:11" ht="13.5">
      <c r="C78" t="s">
        <v>73</v>
      </c>
      <c r="K78" s="11">
        <f>SUM(Sheet1!D38:D47)/Sheet1!$K$17</f>
        <v>0</v>
      </c>
    </row>
    <row r="79" spans="3:11" ht="13.5">
      <c r="C79" t="s">
        <v>74</v>
      </c>
      <c r="K79" s="11">
        <f>SUM(Sheet1!E38:E47)/Sheet1!$K$17</f>
        <v>0</v>
      </c>
    </row>
    <row r="80" spans="3:11" ht="13.5">
      <c r="C80" t="s">
        <v>75</v>
      </c>
      <c r="K80" s="11">
        <f>SUM(Sheet1!F38:F47)/Sheet1!$K$17</f>
        <v>0</v>
      </c>
    </row>
    <row r="81" spans="3:11" ht="13.5">
      <c r="C81" t="s">
        <v>76</v>
      </c>
      <c r="K81" s="11">
        <f>SUM(Sheet1!G38:G47)/Sheet1!$K$17</f>
        <v>0</v>
      </c>
    </row>
    <row r="82" spans="3:11" ht="13.5">
      <c r="C82" t="s">
        <v>77</v>
      </c>
      <c r="K82" s="11">
        <f>SUM(Sheet1!H38:H47)/Sheet1!$K$17</f>
        <v>0</v>
      </c>
    </row>
    <row r="83" spans="3:11" ht="13.5">
      <c r="C83" t="s">
        <v>78</v>
      </c>
      <c r="K83" s="11">
        <f>SUM(Sheet1!I38:I47)/Sheet1!$K$17</f>
        <v>0</v>
      </c>
    </row>
    <row r="84" spans="3:11" ht="13.5">
      <c r="C84" t="s">
        <v>79</v>
      </c>
      <c r="K84" s="11">
        <f>SUM(Sheet1!J38:J47)/Sheet1!$K$17</f>
        <v>0</v>
      </c>
    </row>
    <row r="85" spans="3:11" ht="13.5">
      <c r="C85" t="s">
        <v>80</v>
      </c>
      <c r="K85" s="11">
        <f>SUM(Sheet1!K38:K47)/Sheet1!$K$17</f>
        <v>0</v>
      </c>
    </row>
    <row r="86" spans="3:11" ht="13.5">
      <c r="C86" t="s">
        <v>81</v>
      </c>
      <c r="K86" s="11">
        <f>SUM(Sheet1!L38:L47)/Sheet1!$K$17</f>
        <v>0</v>
      </c>
    </row>
    <row r="87" spans="3:11" ht="13.5">
      <c r="C87" t="s">
        <v>82</v>
      </c>
      <c r="K87" s="11">
        <f>SUM(Sheet1!M38:M47)/Sheet1!$K$17</f>
        <v>0</v>
      </c>
    </row>
    <row r="88" spans="3:11" ht="13.5">
      <c r="C88" t="s">
        <v>83</v>
      </c>
      <c r="K88" s="11">
        <f>SUM(Sheet1!N38:N47)/Sheet1!$K$17</f>
        <v>0</v>
      </c>
    </row>
    <row r="89" spans="3:11" ht="13.5">
      <c r="C89" t="s">
        <v>84</v>
      </c>
      <c r="K89" s="11">
        <f>SUM(Sheet1!O38:O47)/Sheet1!$K$17</f>
        <v>0</v>
      </c>
    </row>
    <row r="90" spans="3:11" ht="13.5">
      <c r="C90" t="s">
        <v>85</v>
      </c>
      <c r="K90" s="11">
        <f>SUM(Sheet1!P38:P47)/Sheet1!$K$17</f>
        <v>0</v>
      </c>
    </row>
    <row r="92" ht="13.5">
      <c r="B92" t="s">
        <v>114</v>
      </c>
    </row>
    <row r="93" spans="3:11" ht="13.5">
      <c r="C93" t="s">
        <v>115</v>
      </c>
      <c r="K93" s="11">
        <f>SUM(B6:F6)/Sheet1!$K$16</f>
        <v>999.68</v>
      </c>
    </row>
    <row r="94" spans="3:11" ht="13.5">
      <c r="C94" t="s">
        <v>116</v>
      </c>
      <c r="K94" s="11">
        <f>SUM(G6:K6)/Sheet1!$K$16</f>
        <v>1001.1533333333333</v>
      </c>
    </row>
    <row r="95" spans="3:11" ht="14.25" customHeight="1">
      <c r="C95" t="s">
        <v>117</v>
      </c>
      <c r="K95" s="11">
        <f>SUM(L6:P6)/Sheet1!$K$16</f>
        <v>0</v>
      </c>
    </row>
    <row r="96" spans="3:11" ht="14.25" customHeight="1">
      <c r="C96" t="s">
        <v>89</v>
      </c>
      <c r="K96" s="11">
        <f>SUM(Q6:U6)/Sheet1!$K$16</f>
        <v>0</v>
      </c>
    </row>
    <row r="97" spans="3:11" ht="14.25" customHeight="1">
      <c r="C97" t="s">
        <v>90</v>
      </c>
      <c r="K97" s="11">
        <f>SUM(V6:Z6)/Sheet1!$K$16</f>
        <v>0</v>
      </c>
    </row>
    <row r="98" spans="3:11" ht="14.25" customHeight="1">
      <c r="C98" t="s">
        <v>91</v>
      </c>
      <c r="K98" s="11">
        <f>SUM(AA6:AE6)/Sheet1!$K$16</f>
        <v>0</v>
      </c>
    </row>
    <row r="100" ht="13.5">
      <c r="B100" t="s">
        <v>52</v>
      </c>
    </row>
    <row r="101" spans="3:11" ht="13.5">
      <c r="C101" t="s">
        <v>53</v>
      </c>
      <c r="K101" s="14">
        <f>SUM(B7:AE7)/Sheet1!$K$15</f>
        <v>1000.4166666666666</v>
      </c>
    </row>
    <row r="102" ht="13.5">
      <c r="K102" s="10"/>
    </row>
    <row r="103" spans="1:11" ht="13.5">
      <c r="A103" s="10" t="s">
        <v>4</v>
      </c>
      <c r="B103" s="3" t="s">
        <v>118</v>
      </c>
      <c r="K103" s="11">
        <f>SUM(B10:AE10)*Sheet1!$K$16*Sheet1!$K$17</f>
        <v>16.28033333333387</v>
      </c>
    </row>
    <row r="104" ht="13.5">
      <c r="B104" s="3" t="s">
        <v>119</v>
      </c>
    </row>
    <row r="105" ht="13.5">
      <c r="B105" s="2" t="s">
        <v>15</v>
      </c>
    </row>
    <row r="106" ht="13.5">
      <c r="B106" t="s">
        <v>18</v>
      </c>
    </row>
    <row r="107" spans="2:11" ht="13.5">
      <c r="B107" t="s">
        <v>17</v>
      </c>
      <c r="G107" s="3"/>
      <c r="K107" s="11">
        <f>SUM(B13:AE13)*Sheet1!$K$17</f>
        <v>21.077333333331346</v>
      </c>
    </row>
    <row r="108" ht="13.5">
      <c r="B108" s="3" t="s">
        <v>120</v>
      </c>
    </row>
    <row r="109" ht="13.5">
      <c r="B109" s="2" t="s">
        <v>19</v>
      </c>
    </row>
    <row r="110" ht="13.5">
      <c r="B110" s="2" t="s">
        <v>20</v>
      </c>
    </row>
    <row r="111" ht="13.5">
      <c r="B111" s="2" t="s">
        <v>21</v>
      </c>
    </row>
    <row r="112" ht="13.5">
      <c r="B112" s="2" t="s">
        <v>22</v>
      </c>
    </row>
    <row r="113" ht="13.5">
      <c r="B113" s="2" t="s">
        <v>23</v>
      </c>
    </row>
    <row r="114" ht="13.5">
      <c r="B114" s="2" t="s">
        <v>24</v>
      </c>
    </row>
    <row r="115" ht="13.5">
      <c r="B115" s="2" t="s">
        <v>25</v>
      </c>
    </row>
    <row r="116" ht="13.5">
      <c r="B116" s="2" t="s">
        <v>54</v>
      </c>
    </row>
    <row r="117" ht="13.5">
      <c r="B117" s="2" t="s">
        <v>55</v>
      </c>
    </row>
    <row r="118" ht="13.5">
      <c r="B118" s="2" t="s">
        <v>26</v>
      </c>
    </row>
    <row r="119" ht="13.5">
      <c r="B119" s="2" t="s">
        <v>27</v>
      </c>
    </row>
    <row r="120" spans="2:11" ht="13.5">
      <c r="B120" s="2" t="s">
        <v>28</v>
      </c>
      <c r="J120" s="3"/>
      <c r="K120" s="11">
        <f>SUM(B25:AE34)</f>
        <v>40.62399999999963</v>
      </c>
    </row>
    <row r="121" spans="2:12" ht="13.5">
      <c r="B121" t="s">
        <v>121</v>
      </c>
      <c r="L121" s="11">
        <f>K103+K107+K120</f>
        <v>77.98166666666485</v>
      </c>
    </row>
    <row r="123" spans="1:5" ht="13.5">
      <c r="A123" s="15" t="s">
        <v>7</v>
      </c>
      <c r="B123" s="1" t="s">
        <v>71</v>
      </c>
      <c r="C123" s="1"/>
      <c r="D123" s="1"/>
      <c r="E123" s="15">
        <f>Sheet1!$K$15-1</f>
        <v>1</v>
      </c>
    </row>
    <row r="124" spans="1:5" ht="13.5">
      <c r="A124" s="1"/>
      <c r="B124" s="1" t="s">
        <v>122</v>
      </c>
      <c r="C124" s="1"/>
      <c r="D124" s="1"/>
      <c r="E124" s="15">
        <f>Sheet1!$K$15*(Sheet1!$K$16-1)</f>
        <v>4</v>
      </c>
    </row>
    <row r="125" spans="1:5" ht="13.5">
      <c r="A125" s="1"/>
      <c r="B125" s="1" t="s">
        <v>123</v>
      </c>
      <c r="C125" s="1"/>
      <c r="D125" s="1"/>
      <c r="E125" s="15">
        <f>Sheet1!$K$15*Sheet1!$K$16*(Sheet1!$K$17-1)</f>
        <v>24</v>
      </c>
    </row>
    <row r="126" spans="1:12" ht="13.5">
      <c r="A126" s="1"/>
      <c r="B126" s="1" t="s">
        <v>124</v>
      </c>
      <c r="C126" s="1"/>
      <c r="D126" s="1"/>
      <c r="E126" s="15">
        <f>Sheet1!$K$15*Sheet1!$K$16*Sheet1!$K$17-1</f>
        <v>29</v>
      </c>
      <c r="L126" s="89"/>
    </row>
    <row r="128" spans="1:4" ht="13.5">
      <c r="A128" s="15" t="s">
        <v>8</v>
      </c>
      <c r="B128" s="1" t="s">
        <v>56</v>
      </c>
      <c r="C128" s="1"/>
      <c r="D128" s="15">
        <f>K103/E123</f>
        <v>16.28033333333387</v>
      </c>
    </row>
    <row r="129" spans="1:4" ht="13.5">
      <c r="A129" s="1"/>
      <c r="B129" s="1" t="s">
        <v>125</v>
      </c>
      <c r="C129" s="1"/>
      <c r="D129" s="15">
        <f>K107/E124</f>
        <v>5.2693333333328365</v>
      </c>
    </row>
    <row r="130" spans="1:4" ht="13.5">
      <c r="A130" s="1"/>
      <c r="B130" s="1" t="s">
        <v>57</v>
      </c>
      <c r="C130" s="1"/>
      <c r="D130" s="15">
        <f>K120/E125</f>
        <v>1.6926666666666514</v>
      </c>
    </row>
    <row r="131" spans="1:4" ht="13.5">
      <c r="A131" s="1"/>
      <c r="B131" s="1" t="s">
        <v>58</v>
      </c>
      <c r="C131" s="1"/>
      <c r="D131" s="15">
        <f>L121/E126</f>
        <v>2.6890229885056844</v>
      </c>
    </row>
    <row r="132" spans="1:4" ht="13.5">
      <c r="A132" s="89"/>
      <c r="B132" s="89"/>
      <c r="C132" s="89"/>
      <c r="D132" s="89"/>
    </row>
    <row r="133" spans="1:11" ht="13.5">
      <c r="A133" s="167" t="s">
        <v>9</v>
      </c>
      <c r="B133" s="159" t="s">
        <v>126</v>
      </c>
      <c r="C133" s="159"/>
      <c r="D133" s="167">
        <f>D128/D129</f>
        <v>3.08963815789513</v>
      </c>
      <c r="E133" s="168" t="s">
        <v>59</v>
      </c>
      <c r="F133" s="159" t="s">
        <v>127</v>
      </c>
      <c r="G133" s="167"/>
      <c r="H133" s="167">
        <f>FINV(0.05,E123,E124)</f>
        <v>7.7086497185518965</v>
      </c>
      <c r="I133" s="159"/>
      <c r="J133" s="159" t="s">
        <v>94</v>
      </c>
      <c r="K133" s="167">
        <f>FDIST(D133,E123,E124)</f>
        <v>0.1536221286138138</v>
      </c>
    </row>
    <row r="134" spans="1:11" ht="13.5">
      <c r="A134" s="159"/>
      <c r="B134" s="159" t="s">
        <v>128</v>
      </c>
      <c r="C134" s="159"/>
      <c r="D134" s="167">
        <f>D129/D130</f>
        <v>3.1130366285936693</v>
      </c>
      <c r="E134" s="168" t="s">
        <v>59</v>
      </c>
      <c r="F134" s="159" t="s">
        <v>129</v>
      </c>
      <c r="G134" s="167"/>
      <c r="H134" s="167">
        <f>FINV(0.05,E124,E125)</f>
        <v>2.7762894205807243</v>
      </c>
      <c r="I134" s="159"/>
      <c r="J134" s="159" t="s">
        <v>94</v>
      </c>
      <c r="K134" s="233">
        <f>FDIST(D134,E124,E125)</f>
        <v>0.03383469573204232</v>
      </c>
    </row>
    <row r="135" spans="1:6" ht="13.5">
      <c r="A135" s="113"/>
      <c r="B135" s="113"/>
      <c r="C135" s="113"/>
      <c r="D135" s="113"/>
      <c r="E135" s="113"/>
      <c r="F135" s="113"/>
    </row>
    <row r="136" spans="1:11" ht="13.5">
      <c r="A136" s="167" t="s">
        <v>95</v>
      </c>
      <c r="B136" s="159"/>
      <c r="C136" s="159"/>
      <c r="D136" s="159"/>
      <c r="E136" s="159"/>
      <c r="F136" s="159"/>
      <c r="G136" s="159"/>
      <c r="H136" s="159"/>
      <c r="I136" s="177"/>
      <c r="J136" s="177"/>
      <c r="K136" s="130"/>
    </row>
    <row r="137" spans="1:11" ht="13.5">
      <c r="A137" s="159" t="str">
        <f>Sheet1!H15&amp;"  Vp = σp2 = (MSp-MSq)/nq ="</f>
        <v>日間変動  Vp = σp2 = (MSp-MSq)/nq =</v>
      </c>
      <c r="B137" s="159"/>
      <c r="C137" s="159"/>
      <c r="D137" s="159"/>
      <c r="E137" s="179"/>
      <c r="F137" s="167"/>
      <c r="G137" s="176">
        <f>(D128-D129)/(Sheet1!$K$17*Sheet1!$K$16)</f>
        <v>0.7340666666667357</v>
      </c>
      <c r="H137" s="159"/>
      <c r="I137" s="177"/>
      <c r="J137" s="177"/>
      <c r="K137" s="130"/>
    </row>
    <row r="138" spans="1:11" ht="13.5">
      <c r="A138" s="159" t="str">
        <f>Sheet1!H16&amp;"  Vq = σq2 = (MSq-MSe)/n ＝"</f>
        <v>アンプル間変動  Vq = σq2 = (MSq-MSe)/n ＝</v>
      </c>
      <c r="B138" s="159"/>
      <c r="C138" s="159"/>
      <c r="D138" s="159"/>
      <c r="E138" s="159"/>
      <c r="F138" s="167"/>
      <c r="G138" s="176">
        <f>(D129-D130)/Sheet1!$K$17</f>
        <v>0.715333333333237</v>
      </c>
      <c r="H138" s="159"/>
      <c r="I138" s="159"/>
      <c r="J138" s="159"/>
      <c r="K138" s="112"/>
    </row>
    <row r="139" spans="1:11" ht="13.5">
      <c r="A139" s="159" t="str">
        <f>Sheet1!H17&amp;"  Ve = σe2 = MSe ＝"</f>
        <v>測定誤差変動  Ve = σe2 = MSe ＝</v>
      </c>
      <c r="B139" s="159"/>
      <c r="C139" s="159"/>
      <c r="D139" s="159"/>
      <c r="E139" s="159"/>
      <c r="F139" s="167"/>
      <c r="G139" s="176">
        <f>D130</f>
        <v>1.6926666666666514</v>
      </c>
      <c r="H139" s="159"/>
      <c r="I139" s="159"/>
      <c r="J139" s="159"/>
      <c r="K139" s="112"/>
    </row>
    <row r="140" spans="1:11" ht="13.5">
      <c r="A140" s="159"/>
      <c r="B140" s="159"/>
      <c r="C140" s="159"/>
      <c r="D140" s="159"/>
      <c r="E140" s="159"/>
      <c r="F140" s="167"/>
      <c r="G140" s="171"/>
      <c r="H140" s="159"/>
      <c r="I140" s="159"/>
      <c r="J140" s="159"/>
      <c r="K140" s="112"/>
    </row>
    <row r="141" spans="1:11" ht="13.5">
      <c r="A141" s="175" t="str">
        <f>"jcss校正時の値付けの標準不確かさ（ただし、p' = "&amp;Sheet1!O15&amp;", q = "&amp;Sheet1!O16&amp;", n' = "&amp;Sheet1!O17&amp;" とする）"</f>
        <v>jcss校正時の値付けの標準不確かさ（ただし、p' = 1, q = 1, n' = 3 とする）</v>
      </c>
      <c r="B141" s="175"/>
      <c r="C141" s="175"/>
      <c r="D141" s="175"/>
      <c r="E141" s="175"/>
      <c r="F141" s="176"/>
      <c r="G141" s="176"/>
      <c r="H141" s="176"/>
      <c r="I141" s="176" t="s">
        <v>100</v>
      </c>
      <c r="J141" s="171"/>
      <c r="K141" s="112"/>
    </row>
    <row r="142" spans="1:13" ht="13.5">
      <c r="A142" s="169" t="str">
        <f>Sheet1!H15&amp;"の標準不確かさ up = √(σp2/p') ="</f>
        <v>日間変動の標準不確かさ up = √(σp2/p') =</v>
      </c>
      <c r="B142" s="169"/>
      <c r="C142" s="169"/>
      <c r="D142" s="170"/>
      <c r="E142" s="169"/>
      <c r="F142" s="171"/>
      <c r="G142" s="172">
        <f>SQRT(IF(G137&lt;=0,0,G137)/Sheet1!O15)</f>
        <v>0.8567769060068879</v>
      </c>
      <c r="H142" s="171"/>
      <c r="I142" s="176">
        <f>G142/Sheet1!$D$15*100</f>
        <v>0.08567769060068879</v>
      </c>
      <c r="J142" s="171" t="s">
        <v>144</v>
      </c>
      <c r="K142" s="112"/>
      <c r="L142" s="112"/>
      <c r="M142" s="112"/>
    </row>
    <row r="143" spans="1:13" ht="13.5">
      <c r="A143" s="169" t="str">
        <f>Sheet1!H16&amp;"の標準不確かさ uq = √(σq2/p'q') ="</f>
        <v>アンプル間変動の標準不確かさ uq = √(σq2/p'q') =</v>
      </c>
      <c r="B143" s="169"/>
      <c r="C143" s="169"/>
      <c r="D143" s="170"/>
      <c r="E143" s="169"/>
      <c r="F143" s="171"/>
      <c r="G143" s="172">
        <f>SQRT(IF(G138&lt;=0,0,G138)/(Sheet1!O16*Sheet1!O15))</f>
        <v>0.8457738074291713</v>
      </c>
      <c r="H143" s="171"/>
      <c r="I143" s="176">
        <f>G143/Sheet1!$D$15*100</f>
        <v>0.08457738074291714</v>
      </c>
      <c r="J143" s="171" t="s">
        <v>144</v>
      </c>
      <c r="K143" s="112"/>
      <c r="L143" s="112"/>
      <c r="M143" s="112"/>
    </row>
    <row r="144" spans="1:13" ht="13.5">
      <c r="A144" s="171" t="str">
        <f>Sheet1!H17&amp;"の標準不確かさ ue = √(σe2/p'q'n') ="</f>
        <v>測定誤差変動の標準不確かさ ue = √(σe2/p'q'n') =</v>
      </c>
      <c r="B144" s="171"/>
      <c r="C144" s="171"/>
      <c r="D144" s="172"/>
      <c r="E144" s="169"/>
      <c r="F144" s="171"/>
      <c r="G144" s="172">
        <f>SQRT(IF(G139&lt;=0,0,G139)/(Sheet1!O17*Sheet1!O16*Sheet1!O15))</f>
        <v>0.7511472706614977</v>
      </c>
      <c r="H144" s="171"/>
      <c r="I144" s="176">
        <f>G144/Sheet1!$D$15*100</f>
        <v>0.07511472706614976</v>
      </c>
      <c r="J144" s="171" t="s">
        <v>144</v>
      </c>
      <c r="K144" s="112"/>
      <c r="L144" s="112"/>
      <c r="M144" s="112"/>
    </row>
    <row r="145" spans="1:13" ht="13.5">
      <c r="A145" s="171"/>
      <c r="B145" s="171"/>
      <c r="C145" s="171"/>
      <c r="D145" s="171"/>
      <c r="E145" s="171"/>
      <c r="F145" s="171"/>
      <c r="G145" s="171"/>
      <c r="H145" s="171"/>
      <c r="I145" s="176"/>
      <c r="J145" s="171"/>
      <c r="K145" s="112"/>
      <c r="L145" s="112"/>
      <c r="M145" s="112"/>
    </row>
    <row r="146" spans="1:13" ht="13.5">
      <c r="A146" s="173" t="s">
        <v>101</v>
      </c>
      <c r="B146" s="173"/>
      <c r="C146" s="174"/>
      <c r="D146" s="173"/>
      <c r="E146" s="173"/>
      <c r="F146" s="173"/>
      <c r="G146" s="174"/>
      <c r="H146" s="173"/>
      <c r="I146" s="178">
        <f>Sheet1!D16</f>
        <v>0.072</v>
      </c>
      <c r="J146" s="173" t="s">
        <v>145</v>
      </c>
      <c r="K146" s="112"/>
      <c r="L146" s="112"/>
      <c r="M146" s="112"/>
    </row>
    <row r="147" spans="1:13" ht="13.5">
      <c r="A147" s="173" t="s">
        <v>179</v>
      </c>
      <c r="B147" s="173"/>
      <c r="C147" s="174"/>
      <c r="D147" s="173"/>
      <c r="E147" s="173"/>
      <c r="F147" s="173"/>
      <c r="G147" s="174"/>
      <c r="H147" s="173"/>
      <c r="I147" s="178">
        <f>((Sheet1!D17/1000-0)/SQRT(12))/Sheet1!D15*100</f>
        <v>0.002886751345948129</v>
      </c>
      <c r="J147" s="173" t="s">
        <v>145</v>
      </c>
      <c r="K147" s="112"/>
      <c r="L147" s="112"/>
      <c r="M147" s="112"/>
    </row>
    <row r="148" spans="1:13" ht="13.5">
      <c r="A148" s="171"/>
      <c r="B148" s="171"/>
      <c r="C148" s="171"/>
      <c r="D148" s="171"/>
      <c r="E148" s="171"/>
      <c r="F148" s="171"/>
      <c r="G148" s="171"/>
      <c r="H148" s="171"/>
      <c r="I148" s="176"/>
      <c r="J148" s="171"/>
      <c r="K148" s="112"/>
      <c r="L148" s="112"/>
      <c r="M148" s="112"/>
    </row>
    <row r="149" spans="1:13" ht="13.5">
      <c r="A149" s="171" t="s">
        <v>142</v>
      </c>
      <c r="B149" s="171"/>
      <c r="C149" s="171"/>
      <c r="D149" s="171"/>
      <c r="E149" s="171"/>
      <c r="F149" s="171"/>
      <c r="G149" s="172"/>
      <c r="H149" s="171"/>
      <c r="I149" s="176">
        <f>SQRT(I142^2+I143^2+I144^2+I146^2+I147^2)</f>
        <v>0.1591494755114048</v>
      </c>
      <c r="J149" s="171" t="s">
        <v>145</v>
      </c>
      <c r="K149" s="112"/>
      <c r="L149" s="112"/>
      <c r="M149" s="112"/>
    </row>
    <row r="150" spans="1:11" ht="13.5">
      <c r="A150" s="171" t="s">
        <v>102</v>
      </c>
      <c r="B150" s="171"/>
      <c r="C150" s="171"/>
      <c r="D150" s="171"/>
      <c r="E150" s="171"/>
      <c r="F150" s="171"/>
      <c r="G150" s="172"/>
      <c r="H150" s="171"/>
      <c r="I150" s="176">
        <f>ROUNDUP(2*I149,2)</f>
        <v>0.32</v>
      </c>
      <c r="J150" s="171" t="s">
        <v>145</v>
      </c>
      <c r="K150" s="112"/>
    </row>
    <row r="151" spans="1:11" ht="13.5">
      <c r="A151" s="89"/>
      <c r="B151" s="89"/>
      <c r="C151" s="89"/>
      <c r="D151" s="89"/>
      <c r="E151" s="89"/>
      <c r="F151" s="89"/>
      <c r="K151" s="112"/>
    </row>
    <row r="152" spans="1:11" ht="13.5">
      <c r="A152" s="89"/>
      <c r="B152" s="89"/>
      <c r="C152" s="89"/>
      <c r="D152" s="89"/>
      <c r="E152" s="89"/>
      <c r="F152" s="89"/>
      <c r="K152" s="112"/>
    </row>
    <row r="153" spans="1:11" ht="14.25" thickBot="1">
      <c r="A153" s="89"/>
      <c r="B153" s="89"/>
      <c r="C153" s="89"/>
      <c r="D153" s="89"/>
      <c r="E153" s="89"/>
      <c r="F153" s="89"/>
      <c r="K153" s="112"/>
    </row>
    <row r="154" spans="1:14" ht="15.75" thickBot="1" thickTop="1">
      <c r="A154" s="144" t="s">
        <v>112</v>
      </c>
      <c r="B154" s="89"/>
      <c r="C154" s="89"/>
      <c r="D154" s="89"/>
      <c r="E154" s="89"/>
      <c r="F154" s="89"/>
      <c r="K154" s="112"/>
      <c r="N154" s="87"/>
    </row>
    <row r="155" spans="1:15" ht="15" thickBot="1" thickTop="1">
      <c r="A155" s="131" t="s">
        <v>103</v>
      </c>
      <c r="B155" s="132"/>
      <c r="C155" s="132" t="s">
        <v>153</v>
      </c>
      <c r="D155" s="132"/>
      <c r="E155" s="132"/>
      <c r="F155" s="132"/>
      <c r="G155" s="133"/>
      <c r="H155" s="89"/>
      <c r="I155" s="89"/>
      <c r="J155" s="89"/>
      <c r="K155" s="112"/>
      <c r="L155" s="112"/>
      <c r="M155" s="112"/>
      <c r="N155" s="116"/>
      <c r="O155" s="112"/>
    </row>
    <row r="156" spans="1:15" ht="15" thickBot="1" thickTop="1">
      <c r="A156" s="131" t="s">
        <v>104</v>
      </c>
      <c r="B156" s="132"/>
      <c r="C156" s="132" t="s">
        <v>154</v>
      </c>
      <c r="D156" s="132"/>
      <c r="E156" s="132"/>
      <c r="F156" s="132"/>
      <c r="G156" s="133"/>
      <c r="H156" s="89"/>
      <c r="I156" s="89"/>
      <c r="J156" s="89"/>
      <c r="K156" s="112"/>
      <c r="L156" s="114"/>
      <c r="M156" s="112"/>
      <c r="N156" s="112"/>
      <c r="O156" s="112"/>
    </row>
    <row r="157" spans="1:15" ht="15" thickBot="1" thickTop="1">
      <c r="A157" s="131" t="s">
        <v>105</v>
      </c>
      <c r="B157" s="147" t="s">
        <v>106</v>
      </c>
      <c r="C157" s="138" t="s">
        <v>107</v>
      </c>
      <c r="D157" s="138" t="s">
        <v>108</v>
      </c>
      <c r="E157" s="138" t="s">
        <v>109</v>
      </c>
      <c r="F157" s="138" t="s">
        <v>110</v>
      </c>
      <c r="G157" s="145" t="s">
        <v>155</v>
      </c>
      <c r="H157" s="89"/>
      <c r="I157" s="89"/>
      <c r="J157" s="89"/>
      <c r="K157" s="112"/>
      <c r="L157" s="114"/>
      <c r="M157" s="112"/>
      <c r="N157" s="112"/>
      <c r="O157" s="112"/>
    </row>
    <row r="158" spans="1:15" ht="14.25" thickTop="1">
      <c r="A158" s="159" t="s">
        <v>111</v>
      </c>
      <c r="B158" s="134">
        <v>16.280333333331225</v>
      </c>
      <c r="C158" s="135">
        <v>1</v>
      </c>
      <c r="D158" s="135">
        <v>16.280333333331225</v>
      </c>
      <c r="E158" s="161">
        <f>D158/D159</f>
        <v>3.0896381578946723</v>
      </c>
      <c r="F158" s="161">
        <f>FDIST(E158,C158,C159)</f>
        <v>0.15362212861383723</v>
      </c>
      <c r="G158" s="162">
        <f>FINV(0.05,C158,C159)</f>
        <v>7.7086497185518965</v>
      </c>
      <c r="H158" s="89"/>
      <c r="I158" s="89"/>
      <c r="J158" s="89"/>
      <c r="K158" s="112"/>
      <c r="L158" s="114"/>
      <c r="M158" s="112"/>
      <c r="N158" s="112"/>
      <c r="O158" s="112"/>
    </row>
    <row r="159" spans="1:15" ht="13.5">
      <c r="A159" s="159" t="s">
        <v>35</v>
      </c>
      <c r="B159" s="148">
        <v>21.077333333331044</v>
      </c>
      <c r="C159" s="149">
        <v>4</v>
      </c>
      <c r="D159" s="149">
        <v>5.269333333332761</v>
      </c>
      <c r="E159" s="163">
        <f>D159/D160</f>
        <v>3.1130366285936257</v>
      </c>
      <c r="F159" s="163">
        <f>FDIST(E159,C159,C160)</f>
        <v>0.033834695732044014</v>
      </c>
      <c r="G159" s="164">
        <f>FINV(0.05,C159,C160)</f>
        <v>2.7762894205807243</v>
      </c>
      <c r="H159" s="89"/>
      <c r="I159" s="89"/>
      <c r="J159" s="89"/>
      <c r="K159" s="112"/>
      <c r="L159" s="114"/>
      <c r="M159" s="112"/>
      <c r="N159" s="112"/>
      <c r="O159" s="112"/>
    </row>
    <row r="160" spans="1:15" ht="14.25" thickBot="1">
      <c r="A160" s="159" t="s">
        <v>151</v>
      </c>
      <c r="B160" s="136">
        <v>40.62399999999962</v>
      </c>
      <c r="C160" s="137">
        <v>24</v>
      </c>
      <c r="D160" s="137">
        <v>1.6926666666666508</v>
      </c>
      <c r="E160" s="137"/>
      <c r="F160" s="137"/>
      <c r="G160" s="165"/>
      <c r="H160" s="89"/>
      <c r="I160" s="89"/>
      <c r="J160" s="89"/>
      <c r="K160" s="112"/>
      <c r="L160" s="114"/>
      <c r="M160" s="112"/>
      <c r="N160" s="112"/>
      <c r="O160" s="112"/>
    </row>
    <row r="161" spans="1:15" ht="15" thickBot="1" thickTop="1">
      <c r="A161" s="146" t="s">
        <v>36</v>
      </c>
      <c r="B161" s="166">
        <v>77.98166666666663</v>
      </c>
      <c r="C161" s="160">
        <v>29</v>
      </c>
      <c r="D161" s="160"/>
      <c r="E161" s="132"/>
      <c r="F161" s="132"/>
      <c r="G161" s="133"/>
      <c r="I161" s="89"/>
      <c r="J161" s="89"/>
      <c r="K161" s="112"/>
      <c r="L161" s="114"/>
      <c r="M161" s="112"/>
      <c r="N161" s="112"/>
      <c r="O161" s="112"/>
    </row>
    <row r="162" spans="1:15" ht="14.25" thickTop="1">
      <c r="A162" s="89"/>
      <c r="B162" s="89"/>
      <c r="C162" s="89"/>
      <c r="D162" s="89"/>
      <c r="E162" s="89"/>
      <c r="F162" s="89"/>
      <c r="J162" s="89"/>
      <c r="K162" s="113"/>
      <c r="L162" s="112"/>
      <c r="M162" s="112"/>
      <c r="N162" s="112"/>
      <c r="O162" s="112"/>
    </row>
    <row r="163" spans="1:15" ht="14.25" thickBot="1">
      <c r="A163" s="231"/>
      <c r="B163" s="231"/>
      <c r="C163" s="231"/>
      <c r="D163" s="231"/>
      <c r="E163" s="231"/>
      <c r="F163" s="231"/>
      <c r="J163" s="89"/>
      <c r="K163" s="113"/>
      <c r="L163" s="112"/>
      <c r="M163" s="112"/>
      <c r="N163" s="112"/>
      <c r="O163" s="112"/>
    </row>
    <row r="164" spans="1:15" ht="15" thickBot="1" thickTop="1">
      <c r="A164" s="8" t="s">
        <v>29</v>
      </c>
      <c r="B164" s="8" t="s">
        <v>4</v>
      </c>
      <c r="C164" s="8" t="s">
        <v>7</v>
      </c>
      <c r="D164" s="8" t="s">
        <v>8</v>
      </c>
      <c r="E164" s="8" t="s">
        <v>32</v>
      </c>
      <c r="F164" s="8"/>
      <c r="H164" s="112"/>
      <c r="I164" s="112"/>
      <c r="J164" s="112"/>
      <c r="K164" s="112"/>
      <c r="L164" s="112"/>
      <c r="M164" s="112"/>
      <c r="N164" s="112"/>
      <c r="O164" s="112"/>
    </row>
    <row r="165" spans="1:15" ht="13.5">
      <c r="A165" s="9"/>
      <c r="B165" s="9"/>
      <c r="C165" s="9"/>
      <c r="D165" s="9"/>
      <c r="E165" s="9"/>
      <c r="F165" s="9"/>
      <c r="H165" s="112"/>
      <c r="I165" s="112"/>
      <c r="J165" s="112"/>
      <c r="K165" s="112"/>
      <c r="L165" s="115"/>
      <c r="M165" s="112"/>
      <c r="N165" s="112"/>
      <c r="O165" s="112"/>
    </row>
    <row r="166" spans="1:15" ht="13.5">
      <c r="A166" s="9" t="s">
        <v>30</v>
      </c>
      <c r="B166" s="9" t="s">
        <v>60</v>
      </c>
      <c r="C166" s="9" t="s">
        <v>61</v>
      </c>
      <c r="D166" s="9" t="s">
        <v>62</v>
      </c>
      <c r="E166" s="9" t="s">
        <v>130</v>
      </c>
      <c r="F166" s="9"/>
      <c r="H166" s="112"/>
      <c r="I166" s="112"/>
      <c r="J166" s="112"/>
      <c r="K166" s="112"/>
      <c r="L166" s="115"/>
      <c r="M166" s="112"/>
      <c r="N166" s="112"/>
      <c r="O166" s="112"/>
    </row>
    <row r="167" spans="1:15" ht="13.5">
      <c r="A167" s="9" t="s">
        <v>63</v>
      </c>
      <c r="B167" s="9" t="s">
        <v>131</v>
      </c>
      <c r="C167" s="9" t="s">
        <v>132</v>
      </c>
      <c r="D167" s="9" t="s">
        <v>133</v>
      </c>
      <c r="E167" s="9" t="s">
        <v>134</v>
      </c>
      <c r="F167" s="9"/>
      <c r="H167" s="112"/>
      <c r="I167" s="112"/>
      <c r="J167" s="112"/>
      <c r="K167" s="112"/>
      <c r="L167" s="115"/>
      <c r="M167" s="112"/>
      <c r="N167" s="112"/>
      <c r="O167" s="112"/>
    </row>
    <row r="168" spans="1:15" ht="14.25" thickBot="1">
      <c r="A168" s="8" t="s">
        <v>31</v>
      </c>
      <c r="B168" s="8" t="s">
        <v>33</v>
      </c>
      <c r="C168" s="8" t="s">
        <v>135</v>
      </c>
      <c r="D168" s="8" t="s">
        <v>34</v>
      </c>
      <c r="E168" s="8" t="s">
        <v>64</v>
      </c>
      <c r="F168" s="8"/>
      <c r="H168" s="112"/>
      <c r="I168" s="112"/>
      <c r="J168" s="112"/>
      <c r="K168" s="112"/>
      <c r="L168" s="115"/>
      <c r="M168" s="112"/>
      <c r="N168" s="112"/>
      <c r="O168" s="112"/>
    </row>
    <row r="169" spans="1:15" ht="13.5">
      <c r="A169" s="112"/>
      <c r="B169" s="112"/>
      <c r="C169" s="112"/>
      <c r="D169" s="112"/>
      <c r="E169" s="112"/>
      <c r="F169" s="112"/>
      <c r="H169" s="112"/>
      <c r="I169" s="112"/>
      <c r="J169" s="112"/>
      <c r="K169" s="112"/>
      <c r="L169" s="115"/>
      <c r="M169" s="112"/>
      <c r="N169" s="112"/>
      <c r="O169" s="112"/>
    </row>
    <row r="170" spans="1:15" ht="13.5">
      <c r="A170" s="89"/>
      <c r="B170" s="89"/>
      <c r="C170" s="89"/>
      <c r="D170" s="89"/>
      <c r="E170" s="89"/>
      <c r="F170" s="89"/>
      <c r="H170" s="112"/>
      <c r="I170" s="112"/>
      <c r="J170" s="112"/>
      <c r="K170" s="112"/>
      <c r="L170" s="115"/>
      <c r="M170" s="112"/>
      <c r="N170" s="112"/>
      <c r="O170" s="112"/>
    </row>
    <row r="171" spans="1:15" ht="13.5">
      <c r="A171" s="129" t="s">
        <v>143</v>
      </c>
      <c r="B171" s="129"/>
      <c r="C171" s="129"/>
      <c r="D171" s="129"/>
      <c r="H171" s="112"/>
      <c r="I171" s="112"/>
      <c r="J171" s="112"/>
      <c r="K171" s="112"/>
      <c r="L171" s="115"/>
      <c r="M171" s="112"/>
      <c r="N171" s="112"/>
      <c r="O171" s="112"/>
    </row>
    <row r="172" spans="1:15" ht="13.5">
      <c r="A172" s="129" t="s">
        <v>156</v>
      </c>
      <c r="B172" s="129"/>
      <c r="C172" s="129"/>
      <c r="D172" s="129">
        <f>B8</f>
        <v>1000.4166666666666</v>
      </c>
      <c r="L172" s="115"/>
      <c r="M172" s="112"/>
      <c r="N172" s="112"/>
      <c r="O172" s="112"/>
    </row>
    <row r="173" spans="1:15" ht="13.5">
      <c r="A173" s="129" t="s">
        <v>157</v>
      </c>
      <c r="B173" s="129"/>
      <c r="C173" s="129"/>
      <c r="D173" s="129">
        <f>(D128-D129)/(Sheet1!$K$16*Sheet1!$K$17)</f>
        <v>0.7340666666667357</v>
      </c>
      <c r="L173" s="115"/>
      <c r="M173" s="112"/>
      <c r="N173" s="112"/>
      <c r="O173" s="112"/>
    </row>
    <row r="174" spans="1:15" ht="13.5">
      <c r="A174" s="129" t="s">
        <v>158</v>
      </c>
      <c r="B174" s="129"/>
      <c r="C174" s="129"/>
      <c r="D174" s="129">
        <f>(D129-D130)/Sheet1!$K$17</f>
        <v>0.715333333333237</v>
      </c>
      <c r="L174" s="115"/>
      <c r="M174" s="112"/>
      <c r="N174" s="112"/>
      <c r="O174" s="112"/>
    </row>
    <row r="175" spans="1:15" ht="13.5">
      <c r="A175" s="129" t="s">
        <v>159</v>
      </c>
      <c r="B175" s="129"/>
      <c r="C175" s="129"/>
      <c r="D175" s="129">
        <f>D130</f>
        <v>1.6926666666666514</v>
      </c>
      <c r="L175" s="115"/>
      <c r="M175" s="112"/>
      <c r="N175" s="112"/>
      <c r="O175" s="112"/>
    </row>
    <row r="176" spans="12:15" ht="13.5">
      <c r="L176" s="115"/>
      <c r="M176" s="112"/>
      <c r="N176" s="112"/>
      <c r="O176" s="112"/>
    </row>
    <row r="177" spans="11:15" ht="13.5">
      <c r="K177" s="112"/>
      <c r="L177" s="115"/>
      <c r="M177" s="112"/>
      <c r="N177" s="112"/>
      <c r="O177" s="112"/>
    </row>
    <row r="178" spans="1:15" ht="13.5">
      <c r="A178" s="112" t="str">
        <f>Sheet1!H15&amp;"の標準不確かさ up = √(σp2/p) ="</f>
        <v>日間変動の標準不確かさ up = √(σp2/p) =</v>
      </c>
      <c r="B178" s="112"/>
      <c r="C178" s="112"/>
      <c r="D178" s="112"/>
      <c r="E178" s="112"/>
      <c r="F178" s="112"/>
      <c r="G178" s="112">
        <f>SQRT(IF(D173&lt;=0,0,D173)/Sheet1!$K$15)</f>
        <v>0.6058327602014997</v>
      </c>
      <c r="H178" s="89"/>
      <c r="I178" s="89"/>
      <c r="J178" s="89"/>
      <c r="K178" s="112"/>
      <c r="L178" s="115"/>
      <c r="M178" s="112"/>
      <c r="N178" s="112"/>
      <c r="O178" s="112"/>
    </row>
    <row r="179" spans="1:15" ht="13.5">
      <c r="A179" s="112" t="str">
        <f>Sheet1!H16&amp;"の標準不確かさ uq = √(σq2/pq) ="</f>
        <v>アンプル間変動の標準不確かさ uq = √(σq2/pq) =</v>
      </c>
      <c r="B179" s="112"/>
      <c r="C179" s="112"/>
      <c r="D179" s="112"/>
      <c r="E179" s="112"/>
      <c r="F179" s="112"/>
      <c r="G179" s="112">
        <f>SQRT(IF(D174&lt;=0,0,D174)/(Sheet1!$K$15*Sheet1!$K$16))</f>
        <v>0.34528571100207167</v>
      </c>
      <c r="H179" s="89"/>
      <c r="I179" s="89"/>
      <c r="J179" s="89"/>
      <c r="K179" s="112"/>
      <c r="L179" s="115"/>
      <c r="M179" s="112"/>
      <c r="N179" s="112"/>
      <c r="O179" s="112"/>
    </row>
    <row r="180" spans="1:15" ht="13.5">
      <c r="A180" s="112" t="str">
        <f>Sheet1!H17&amp;"の標準不確かさ ue = √(σe2/pqn) ="</f>
        <v>測定誤差変動の標準不確かさ ue = √(σe2/pqn) =</v>
      </c>
      <c r="B180" s="112"/>
      <c r="C180" s="112"/>
      <c r="D180" s="112"/>
      <c r="E180" s="112"/>
      <c r="F180" s="112"/>
      <c r="G180" s="112">
        <f>SQRT(IF(D175&lt;=0,0,D175)/(Sheet1!$K$15*Sheet1!$K$16*Sheet1!$K$17))</f>
        <v>0.2375336233509305</v>
      </c>
      <c r="H180" s="89"/>
      <c r="I180" s="89"/>
      <c r="J180" s="89"/>
      <c r="K180" s="112"/>
      <c r="L180" s="115"/>
      <c r="M180" s="112"/>
      <c r="N180" s="112"/>
      <c r="O180" s="112"/>
    </row>
    <row r="181" spans="8:15" ht="13.5">
      <c r="H181" s="89"/>
      <c r="I181" s="89"/>
      <c r="J181" s="89"/>
      <c r="K181" s="112"/>
      <c r="L181" s="115"/>
      <c r="M181" s="112"/>
      <c r="N181" s="112"/>
      <c r="O181" s="112"/>
    </row>
    <row r="182" spans="1:15" ht="13.5">
      <c r="A182" t="s">
        <v>146</v>
      </c>
      <c r="E182" s="126">
        <f>D156/(Sheet1!$K$15*Sheet1!$K$16*Sheet1!$K$17)</f>
        <v>0</v>
      </c>
      <c r="H182" s="89"/>
      <c r="I182" s="89"/>
      <c r="J182" s="89"/>
      <c r="K182" s="112"/>
      <c r="L182" s="115"/>
      <c r="M182" s="112"/>
      <c r="N182" s="115"/>
      <c r="O182" s="112"/>
    </row>
    <row r="183" spans="8:15" ht="13.5">
      <c r="H183" s="89"/>
      <c r="I183" s="89"/>
      <c r="J183" s="89"/>
      <c r="K183" s="112"/>
      <c r="L183" s="112"/>
      <c r="M183" s="112"/>
      <c r="N183" s="115"/>
      <c r="O183" s="112"/>
    </row>
    <row r="184" spans="1:15" ht="13.5">
      <c r="A184" t="str">
        <f>"x_ に基づくμの信頼区間 μ= x_±t1-α/2(p-1)√(MSp/pqn) = x_±t1-α/2("&amp;Sheet1!$K$15&amp;"-1)√(MSp/("&amp;Sheet1!$K$15&amp;"*"&amp;Sheet1!$K$16&amp;"*"&amp;Sheet1!$K$17&amp;"))"</f>
        <v>x_ に基づくμの信頼区間 μ= x_±t1-α/2(p-1)√(MSp/pqn) = x_±t1-α/2(2-1)√(MSp/(2*3*5))</v>
      </c>
      <c r="H184" s="89"/>
      <c r="I184" s="89"/>
      <c r="J184" s="89"/>
      <c r="K184" s="112"/>
      <c r="L184" s="112"/>
      <c r="M184" s="112"/>
      <c r="N184" s="115"/>
      <c r="O184" s="112"/>
    </row>
    <row r="185" spans="1:15" ht="13.5">
      <c r="A185" t="str">
        <f>"                                    = x_±t1-α/2("&amp;Sheet1!$K$15-1&amp;")√(MSp/"&amp;Sheet1!$K$15*Sheet1!$K$16*Sheet1!$K$17&amp;") = x_±"&amp;FIXED(TINV(0.05,E123),4)&amp;"√(MSp/"&amp;Sheet1!$K$15*Sheet1!$K$16*Sheet1!$K$17&amp;") ="</f>
        <v>                                    = x_±t1-α/2(1)√(MSp/30) = x_±12.7062√(MSp/30) =</v>
      </c>
      <c r="H185" s="89"/>
      <c r="I185" s="127">
        <f>D172</f>
        <v>1000.4166666666666</v>
      </c>
      <c r="J185" s="128" t="s">
        <v>147</v>
      </c>
      <c r="K185" s="129">
        <f>TINV(0.05,E123)*SQRT(D128/(Sheet1!$K$15*Sheet1!$K$16*Sheet1!$K$17))</f>
        <v>9.360197388256744</v>
      </c>
      <c r="L185" s="117"/>
      <c r="M185" s="112"/>
      <c r="N185" s="115"/>
      <c r="O185" s="112"/>
    </row>
    <row r="186" spans="1:15" ht="13.5">
      <c r="A186" t="str">
        <f>"x_ の標準不確かさ u = √(MSp/pqn) = √(MSp/("&amp;Sheet1!$K$15&amp;"*"&amp;Sheet1!$K$16&amp;"*"&amp;Sheet1!$K$17&amp;")) = √(MSp/"&amp;Sheet1!$K$15*Sheet1!$K$16*Sheet1!$K$17&amp;") ="</f>
        <v>x_ の標準不確かさ u = √(MSp/pqn) = √(MSp/(2*3*5)) = √(MSp/30) =</v>
      </c>
      <c r="H186" s="89"/>
      <c r="I186" s="127"/>
      <c r="J186" s="127"/>
      <c r="K186" s="129">
        <f>SQRT(D128/(Sheet1!$K$15*Sheet1!$K$16*Sheet1!$K$17))</f>
        <v>0.7366666666666788</v>
      </c>
      <c r="L186" s="112"/>
      <c r="M186" s="112"/>
      <c r="N186" s="118"/>
      <c r="O186" s="112"/>
    </row>
    <row r="187" spans="1:15" ht="13.5">
      <c r="A187" t="s">
        <v>148</v>
      </c>
      <c r="H187" s="89"/>
      <c r="I187" s="127"/>
      <c r="J187" s="127"/>
      <c r="K187" s="130">
        <f>ROUNDUP(2*K186,2)</f>
        <v>1.48</v>
      </c>
      <c r="L187" s="112"/>
      <c r="M187" s="112"/>
      <c r="N187" s="118"/>
      <c r="O187" s="112"/>
    </row>
    <row r="188" spans="12:15" ht="13.5">
      <c r="L188" s="112"/>
      <c r="M188" s="112"/>
      <c r="N188" s="115"/>
      <c r="O188" s="112"/>
    </row>
    <row r="189" spans="12:15" ht="13.5">
      <c r="L189" s="112"/>
      <c r="M189" s="112"/>
      <c r="N189" s="115"/>
      <c r="O189" s="112"/>
    </row>
    <row r="190" spans="12:15" ht="13.5">
      <c r="L190" s="112"/>
      <c r="M190" s="112"/>
      <c r="N190" s="117"/>
      <c r="O190" s="112"/>
    </row>
    <row r="191" spans="12:15" ht="13.5">
      <c r="L191" s="112"/>
      <c r="M191" s="112"/>
      <c r="N191" s="112"/>
      <c r="O191" s="112"/>
    </row>
    <row r="192" spans="12:19" ht="13.5">
      <c r="L192" s="112"/>
      <c r="M192" s="112"/>
      <c r="N192" s="112"/>
      <c r="O192" s="112"/>
      <c r="P192" s="113"/>
      <c r="Q192" s="113"/>
      <c r="R192" s="113"/>
      <c r="S192" s="113"/>
    </row>
    <row r="193" spans="12:19" ht="13.5">
      <c r="L193" s="112"/>
      <c r="M193" s="112"/>
      <c r="N193" s="112"/>
      <c r="O193" s="112"/>
      <c r="P193" s="113"/>
      <c r="Q193" s="113"/>
      <c r="R193" s="113"/>
      <c r="S193" s="113"/>
    </row>
    <row r="194" spans="12:19" ht="13.5">
      <c r="L194" s="113"/>
      <c r="M194" s="113"/>
      <c r="N194" s="113"/>
      <c r="O194" s="113"/>
      <c r="P194" s="113"/>
      <c r="Q194" s="113"/>
      <c r="R194" s="113"/>
      <c r="S194" s="113"/>
    </row>
    <row r="195" spans="12:19" ht="13.5">
      <c r="L195" s="113"/>
      <c r="M195" s="113"/>
      <c r="N195" s="113"/>
      <c r="O195" s="113"/>
      <c r="P195" s="113"/>
      <c r="Q195" s="113"/>
      <c r="R195" s="113"/>
      <c r="S195" s="113"/>
    </row>
  </sheetData>
  <sheetProtection password="C7CA" sheet="1" objects="1" scenarios="1"/>
  <mergeCells count="6">
    <mergeCell ref="V3:Z3"/>
    <mergeCell ref="AA3:AE3"/>
    <mergeCell ref="B3:F3"/>
    <mergeCell ref="G3:K3"/>
    <mergeCell ref="L3:P3"/>
    <mergeCell ref="Q3:U3"/>
  </mergeCells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2">
      <selection activeCell="B32" sqref="B3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　重光</dc:creator>
  <cp:keywords/>
  <dc:description/>
  <cp:lastModifiedBy>sigemitu</cp:lastModifiedBy>
  <cp:lastPrinted>2002-02-11T06:22:20Z</cp:lastPrinted>
  <dcterms:created xsi:type="dcterms:W3CDTF">2001-05-31T00:38:15Z</dcterms:created>
  <dcterms:modified xsi:type="dcterms:W3CDTF">2003-01-22T09:58:39Z</dcterms:modified>
  <cp:category/>
  <cp:version/>
  <cp:contentType/>
  <cp:contentStatus/>
</cp:coreProperties>
</file>